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estületi anyagok\Képviselő-testület\2021\2021.06.27. - külterületi utak elbírálás\"/>
    </mc:Choice>
  </mc:AlternateContent>
  <bookViews>
    <workbookView xWindow="0" yWindow="0" windowWidth="28800" windowHeight="12135"/>
  </bookViews>
  <sheets>
    <sheet name="1" sheetId="1" r:id="rId1"/>
    <sheet name="2" sheetId="36" r:id="rId2"/>
    <sheet name="3" sheetId="49" r:id="rId3"/>
    <sheet name="4" sheetId="56" r:id="rId4"/>
    <sheet name="5" sheetId="51" r:id="rId5"/>
    <sheet name="6" sheetId="52" r:id="rId6"/>
    <sheet name="7" sheetId="54" r:id="rId7"/>
    <sheet name="8" sheetId="33" r:id="rId8"/>
    <sheet name="9" sheetId="40" r:id="rId9"/>
    <sheet name="10" sheetId="48" r:id="rId10"/>
  </sheets>
  <definedNames>
    <definedName name="_xlnm._FilterDatabase" localSheetId="3" hidden="1">'4'!$A$3:$H$12</definedName>
    <definedName name="_xlnm._FilterDatabase" localSheetId="7" hidden="1">'8'!$O$1:$O$36</definedName>
    <definedName name="_xlnm.Print_Titles" localSheetId="0">'1'!$1:$3</definedName>
    <definedName name="_xlnm.Print_Titles" localSheetId="1">'2'!$1:$3</definedName>
    <definedName name="_xlnm.Print_Area" localSheetId="0">'1'!$A$1:$G$102</definedName>
  </definedNames>
  <calcPr calcId="152511"/>
</workbook>
</file>

<file path=xl/calcChain.xml><?xml version="1.0" encoding="utf-8"?>
<calcChain xmlns="http://schemas.openxmlformats.org/spreadsheetml/2006/main">
  <c r="D23" i="48" l="1"/>
  <c r="D13" i="48"/>
  <c r="D7" i="48"/>
  <c r="C23" i="48"/>
  <c r="C13" i="48"/>
  <c r="C22" i="48"/>
  <c r="C21" i="48"/>
  <c r="C20" i="48"/>
  <c r="C19" i="48"/>
  <c r="C18" i="48"/>
  <c r="C17" i="48"/>
  <c r="C16" i="48"/>
  <c r="C15" i="48"/>
  <c r="C14" i="48"/>
  <c r="C12" i="48"/>
  <c r="C11" i="48"/>
  <c r="C10" i="48"/>
  <c r="C9" i="48"/>
  <c r="C8" i="48"/>
  <c r="C7" i="48"/>
  <c r="C6" i="48"/>
  <c r="C5" i="48"/>
  <c r="C4" i="48"/>
  <c r="O9" i="33"/>
  <c r="N16" i="33"/>
  <c r="N15" i="33"/>
  <c r="N14" i="33"/>
  <c r="N13" i="33"/>
  <c r="N12" i="33"/>
  <c r="N11" i="33"/>
  <c r="N10" i="33"/>
  <c r="N9" i="33"/>
  <c r="N8" i="33"/>
  <c r="N7" i="33"/>
  <c r="N6" i="33"/>
  <c r="N5" i="33"/>
  <c r="C14" i="33"/>
  <c r="O30" i="33"/>
  <c r="O29" i="33"/>
  <c r="O28" i="33"/>
  <c r="O27" i="33"/>
  <c r="O26" i="33"/>
  <c r="O25" i="33"/>
  <c r="O24" i="33"/>
  <c r="O23" i="33"/>
  <c r="O22" i="33"/>
  <c r="O21" i="33"/>
  <c r="O20" i="33"/>
  <c r="O19" i="33"/>
  <c r="O16" i="33"/>
  <c r="O15" i="33"/>
  <c r="O13" i="33"/>
  <c r="O12" i="33"/>
  <c r="O11" i="33"/>
  <c r="O10" i="33"/>
  <c r="O8" i="33"/>
  <c r="O7" i="33"/>
  <c r="O6" i="33"/>
  <c r="O5" i="33"/>
  <c r="O14" i="33"/>
  <c r="C6" i="52"/>
  <c r="C5" i="52"/>
  <c r="C24" i="51"/>
  <c r="E6" i="36"/>
  <c r="D29" i="1" l="1"/>
  <c r="D55" i="56" l="1"/>
  <c r="D70" i="36"/>
  <c r="E8" i="1"/>
  <c r="G18" i="49" l="1"/>
  <c r="G17" i="49"/>
  <c r="G15" i="49"/>
  <c r="D20" i="49"/>
  <c r="D19" i="49"/>
  <c r="D17" i="49"/>
  <c r="D16" i="49"/>
  <c r="D15" i="49"/>
  <c r="G9" i="49"/>
  <c r="G11" i="49"/>
  <c r="G8" i="49"/>
  <c r="G6" i="49"/>
  <c r="D38" i="36"/>
  <c r="D11" i="49"/>
  <c r="D9" i="49"/>
  <c r="D8" i="49"/>
  <c r="D6" i="49"/>
  <c r="E24" i="56" l="1"/>
  <c r="F24" i="56" s="1"/>
  <c r="D22" i="1" l="1"/>
  <c r="E22" i="1"/>
  <c r="F22" i="1"/>
  <c r="G22" i="1"/>
  <c r="D34" i="1"/>
  <c r="D132" i="36"/>
  <c r="D115" i="36"/>
  <c r="D123" i="36" s="1"/>
  <c r="E53" i="56"/>
  <c r="F53" i="56" s="1"/>
  <c r="E52" i="56"/>
  <c r="F52" i="56" s="1"/>
  <c r="E44" i="56"/>
  <c r="F44" i="56"/>
  <c r="E43" i="56"/>
  <c r="F43" i="56"/>
  <c r="E42" i="56"/>
  <c r="F42" i="56"/>
  <c r="E41" i="56"/>
  <c r="F41" i="56"/>
  <c r="E40" i="56"/>
  <c r="F40" i="56"/>
  <c r="E39" i="56"/>
  <c r="F39" i="56"/>
  <c r="E38" i="56"/>
  <c r="F38" i="56"/>
  <c r="F36" i="56"/>
  <c r="F37" i="56"/>
  <c r="E36" i="56"/>
  <c r="E37" i="56"/>
  <c r="D46" i="56"/>
  <c r="F35" i="56"/>
  <c r="E35" i="56"/>
  <c r="D22" i="56"/>
  <c r="E6" i="56"/>
  <c r="D10" i="56"/>
  <c r="E5" i="56" l="1"/>
  <c r="E7" i="56"/>
  <c r="E8" i="56"/>
  <c r="E9" i="56"/>
  <c r="E10" i="56"/>
  <c r="E11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25" i="56"/>
  <c r="E26" i="56"/>
  <c r="E27" i="56"/>
  <c r="E28" i="56"/>
  <c r="E29" i="56"/>
  <c r="E30" i="56"/>
  <c r="E31" i="56"/>
  <c r="E34" i="56"/>
  <c r="E48" i="56"/>
  <c r="E55" i="56" s="1"/>
  <c r="E49" i="56"/>
  <c r="E50" i="56"/>
  <c r="E51" i="56"/>
  <c r="D56" i="56"/>
  <c r="D60" i="56" s="1"/>
  <c r="D91" i="36"/>
  <c r="G16" i="49" s="1"/>
  <c r="G20" i="49" s="1"/>
  <c r="G21" i="49" s="1"/>
  <c r="D86" i="36"/>
  <c r="D78" i="36"/>
  <c r="G10" i="49" s="1"/>
  <c r="D61" i="36"/>
  <c r="D47" i="36"/>
  <c r="D48" i="36" s="1"/>
  <c r="G7" i="49" s="1"/>
  <c r="D41" i="36"/>
  <c r="E123" i="36"/>
  <c r="E115" i="36"/>
  <c r="E101" i="36"/>
  <c r="E90" i="36"/>
  <c r="E89" i="36"/>
  <c r="E88" i="36"/>
  <c r="E87" i="36"/>
  <c r="E85" i="36"/>
  <c r="E84" i="36"/>
  <c r="E83" i="36"/>
  <c r="E82" i="36"/>
  <c r="E81" i="36"/>
  <c r="E80" i="36"/>
  <c r="E79" i="36"/>
  <c r="E77" i="36"/>
  <c r="E76" i="36"/>
  <c r="E75" i="36"/>
  <c r="E74" i="36"/>
  <c r="E73" i="36"/>
  <c r="E72" i="36"/>
  <c r="E71" i="36"/>
  <c r="E70" i="36"/>
  <c r="E69" i="36"/>
  <c r="E68" i="36"/>
  <c r="E67" i="36"/>
  <c r="E65" i="36"/>
  <c r="E64" i="36"/>
  <c r="E63" i="36"/>
  <c r="E62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6" i="36"/>
  <c r="E45" i="36"/>
  <c r="E44" i="36"/>
  <c r="E43" i="36"/>
  <c r="E42" i="36"/>
  <c r="E40" i="36"/>
  <c r="E39" i="36"/>
  <c r="E37" i="36"/>
  <c r="E36" i="36"/>
  <c r="E35" i="36"/>
  <c r="E34" i="36"/>
  <c r="E33" i="36"/>
  <c r="E32" i="36"/>
  <c r="E31" i="36"/>
  <c r="E29" i="36"/>
  <c r="E28" i="36"/>
  <c r="E26" i="36"/>
  <c r="E25" i="36"/>
  <c r="E24" i="36"/>
  <c r="E23" i="36"/>
  <c r="E20" i="36"/>
  <c r="E19" i="36"/>
  <c r="E18" i="36"/>
  <c r="E16" i="36"/>
  <c r="E15" i="36"/>
  <c r="E14" i="36"/>
  <c r="E13" i="36"/>
  <c r="E12" i="36"/>
  <c r="E11" i="36"/>
  <c r="E10" i="36"/>
  <c r="E9" i="36"/>
  <c r="E8" i="36"/>
  <c r="E7" i="36"/>
  <c r="E5" i="36"/>
  <c r="E4" i="36"/>
  <c r="D30" i="36"/>
  <c r="D27" i="36"/>
  <c r="D21" i="36"/>
  <c r="D17" i="36"/>
  <c r="D83" i="1"/>
  <c r="D92" i="1" s="1"/>
  <c r="D101" i="1" s="1"/>
  <c r="D75" i="1"/>
  <c r="E75" i="1" s="1"/>
  <c r="C75" i="1"/>
  <c r="D70" i="1"/>
  <c r="D64" i="1"/>
  <c r="D46" i="1"/>
  <c r="E46" i="1" s="1"/>
  <c r="D38" i="1"/>
  <c r="D52" i="1" s="1"/>
  <c r="D28" i="1"/>
  <c r="D36" i="1" s="1"/>
  <c r="D7" i="49" s="1"/>
  <c r="E100" i="1"/>
  <c r="E99" i="1"/>
  <c r="E98" i="1"/>
  <c r="E97" i="1"/>
  <c r="E96" i="1"/>
  <c r="E95" i="1"/>
  <c r="E94" i="1"/>
  <c r="E93" i="1"/>
  <c r="E91" i="1"/>
  <c r="E90" i="1"/>
  <c r="E89" i="1"/>
  <c r="E88" i="1"/>
  <c r="E87" i="1"/>
  <c r="E86" i="1"/>
  <c r="E85" i="1"/>
  <c r="E84" i="1"/>
  <c r="E82" i="1"/>
  <c r="E81" i="1"/>
  <c r="E80" i="1"/>
  <c r="E79" i="1"/>
  <c r="E78" i="1"/>
  <c r="E77" i="1"/>
  <c r="E76" i="1"/>
  <c r="E74" i="1"/>
  <c r="E73" i="1"/>
  <c r="E72" i="1"/>
  <c r="E69" i="1"/>
  <c r="E68" i="1"/>
  <c r="E67" i="1"/>
  <c r="E66" i="1"/>
  <c r="E65" i="1"/>
  <c r="E63" i="1"/>
  <c r="E62" i="1"/>
  <c r="E61" i="1"/>
  <c r="E60" i="1"/>
  <c r="E59" i="1"/>
  <c r="E58" i="1"/>
  <c r="E57" i="1"/>
  <c r="E56" i="1"/>
  <c r="E55" i="1"/>
  <c r="E54" i="1"/>
  <c r="E53" i="1"/>
  <c r="E51" i="1"/>
  <c r="E49" i="1"/>
  <c r="E48" i="1"/>
  <c r="E47" i="1"/>
  <c r="E45" i="1"/>
  <c r="E44" i="1"/>
  <c r="E43" i="1"/>
  <c r="E42" i="1"/>
  <c r="E41" i="1"/>
  <c r="E40" i="1"/>
  <c r="E39" i="1"/>
  <c r="E37" i="1"/>
  <c r="E35" i="1"/>
  <c r="E33" i="1"/>
  <c r="E32" i="1"/>
  <c r="E31" i="1"/>
  <c r="E30" i="1"/>
  <c r="E29" i="1"/>
  <c r="E27" i="1"/>
  <c r="E26" i="1"/>
  <c r="E25" i="1"/>
  <c r="E24" i="1"/>
  <c r="E23" i="1"/>
  <c r="E21" i="1"/>
  <c r="E20" i="1"/>
  <c r="E19" i="1"/>
  <c r="E18" i="1"/>
  <c r="E17" i="1"/>
  <c r="E15" i="1"/>
  <c r="E14" i="1"/>
  <c r="E13" i="1"/>
  <c r="E12" i="1"/>
  <c r="E11" i="1"/>
  <c r="E9" i="1"/>
  <c r="E7" i="1"/>
  <c r="E6" i="1"/>
  <c r="E5" i="1"/>
  <c r="E4" i="1"/>
  <c r="D10" i="1"/>
  <c r="D16" i="1" l="1"/>
  <c r="D5" i="49"/>
  <c r="D12" i="49" s="1"/>
  <c r="D22" i="49" s="1"/>
  <c r="E46" i="56"/>
  <c r="E56" i="56" s="1"/>
  <c r="E60" i="56" s="1"/>
  <c r="D22" i="36"/>
  <c r="G5" i="49" s="1"/>
  <c r="G12" i="49" s="1"/>
  <c r="G22" i="49" s="1"/>
  <c r="D71" i="1"/>
  <c r="D102" i="1" s="1"/>
  <c r="E28" i="1"/>
  <c r="C70" i="36"/>
  <c r="C4" i="36"/>
  <c r="C6" i="36"/>
  <c r="F24" i="33"/>
  <c r="J24" i="33"/>
  <c r="C115" i="36"/>
  <c r="C123" i="36" s="1"/>
  <c r="K17" i="33"/>
  <c r="L17" i="33"/>
  <c r="N26" i="33"/>
  <c r="N30" i="33"/>
  <c r="N28" i="33"/>
  <c r="N27" i="33"/>
  <c r="C17" i="33"/>
  <c r="F17" i="49"/>
  <c r="C64" i="1"/>
  <c r="C11" i="49"/>
  <c r="C23" i="36"/>
  <c r="F38" i="1"/>
  <c r="E66" i="36"/>
  <c r="E78" i="36" s="1"/>
  <c r="E83" i="1"/>
  <c r="E92" i="1" s="1"/>
  <c r="C29" i="1"/>
  <c r="C28" i="1"/>
  <c r="F30" i="36"/>
  <c r="E41" i="36"/>
  <c r="E30" i="36"/>
  <c r="C37" i="36"/>
  <c r="C38" i="36" s="1"/>
  <c r="C83" i="1"/>
  <c r="C38" i="1"/>
  <c r="C52" i="1" s="1"/>
  <c r="D15" i="48"/>
  <c r="E15" i="48" s="1"/>
  <c r="F15" i="48" s="1"/>
  <c r="D9" i="48"/>
  <c r="E9" i="48" s="1"/>
  <c r="F9" i="48" s="1"/>
  <c r="D5" i="48"/>
  <c r="E12" i="54"/>
  <c r="C15" i="54"/>
  <c r="C14" i="54"/>
  <c r="C19" i="54" s="1"/>
  <c r="C10" i="54"/>
  <c r="C6" i="54"/>
  <c r="C7" i="52"/>
  <c r="F18" i="49"/>
  <c r="C19" i="49"/>
  <c r="C16" i="49"/>
  <c r="C6" i="49"/>
  <c r="C85" i="36"/>
  <c r="F34" i="56"/>
  <c r="C61" i="36"/>
  <c r="D17" i="48" s="1"/>
  <c r="E17" i="48" s="1"/>
  <c r="F17" i="48" s="1"/>
  <c r="C42" i="36"/>
  <c r="C91" i="36"/>
  <c r="F16" i="49" s="1"/>
  <c r="F33" i="56"/>
  <c r="F32" i="56"/>
  <c r="F31" i="56"/>
  <c r="F30" i="56"/>
  <c r="F29" i="56"/>
  <c r="F28" i="56"/>
  <c r="F27" i="56"/>
  <c r="F26" i="56"/>
  <c r="F51" i="56"/>
  <c r="F25" i="56"/>
  <c r="F23" i="56"/>
  <c r="F22" i="56"/>
  <c r="F21" i="56"/>
  <c r="F20" i="56"/>
  <c r="F19" i="56"/>
  <c r="F18" i="56"/>
  <c r="F17" i="56"/>
  <c r="F16" i="56"/>
  <c r="F15" i="56"/>
  <c r="F14" i="56"/>
  <c r="F13" i="56"/>
  <c r="F12" i="56"/>
  <c r="F10" i="56"/>
  <c r="F9" i="56"/>
  <c r="F49" i="56"/>
  <c r="F50" i="56"/>
  <c r="C66" i="36"/>
  <c r="C78" i="36" s="1"/>
  <c r="C41" i="36"/>
  <c r="C30" i="36"/>
  <c r="C27" i="36"/>
  <c r="C21" i="36"/>
  <c r="D8" i="40"/>
  <c r="C22" i="1"/>
  <c r="F70" i="1"/>
  <c r="G70" i="1"/>
  <c r="E70" i="1"/>
  <c r="C70" i="1"/>
  <c r="E11" i="48"/>
  <c r="F11" i="48" s="1"/>
  <c r="C46" i="1"/>
  <c r="E10" i="1"/>
  <c r="E16" i="1" s="1"/>
  <c r="C10" i="1"/>
  <c r="C5" i="49" s="1"/>
  <c r="G17" i="33"/>
  <c r="D31" i="33"/>
  <c r="F6" i="48"/>
  <c r="C31" i="33"/>
  <c r="G31" i="33"/>
  <c r="K31" i="33"/>
  <c r="F5" i="56"/>
  <c r="F6" i="56"/>
  <c r="F7" i="56"/>
  <c r="F8" i="56"/>
  <c r="F17" i="36"/>
  <c r="F21" i="36"/>
  <c r="F22" i="36" s="1"/>
  <c r="F27" i="36"/>
  <c r="F38" i="36"/>
  <c r="F47" i="36"/>
  <c r="F78" i="36"/>
  <c r="F86" i="36"/>
  <c r="F91" i="36"/>
  <c r="E100" i="36"/>
  <c r="F10" i="1"/>
  <c r="F16" i="1" s="1"/>
  <c r="G10" i="1"/>
  <c r="G16" i="1" s="1"/>
  <c r="F34" i="1"/>
  <c r="F36" i="1" s="1"/>
  <c r="G34" i="1"/>
  <c r="G36" i="1" s="1"/>
  <c r="G71" i="1" s="1"/>
  <c r="G46" i="1"/>
  <c r="G52" i="1"/>
  <c r="F83" i="1"/>
  <c r="F92" i="1" s="1"/>
  <c r="F101" i="1" s="1"/>
  <c r="G83" i="1"/>
  <c r="G92" i="1" s="1"/>
  <c r="G101" i="1" s="1"/>
  <c r="F17" i="33"/>
  <c r="J31" i="33"/>
  <c r="I31" i="33"/>
  <c r="L31" i="33"/>
  <c r="H31" i="33"/>
  <c r="I17" i="33"/>
  <c r="E17" i="33"/>
  <c r="H17" i="33"/>
  <c r="J17" i="33"/>
  <c r="E31" i="33"/>
  <c r="F31" i="33"/>
  <c r="E11" i="54"/>
  <c r="E8" i="54"/>
  <c r="M17" i="33"/>
  <c r="E64" i="1"/>
  <c r="F11" i="56"/>
  <c r="M20" i="33"/>
  <c r="F6" i="49"/>
  <c r="N25" i="33"/>
  <c r="E6" i="54"/>
  <c r="C16" i="1"/>
  <c r="D5" i="33"/>
  <c r="D17" i="33" s="1"/>
  <c r="D4" i="48"/>
  <c r="E4" i="48" s="1"/>
  <c r="F4" i="48" s="1"/>
  <c r="C92" i="1"/>
  <c r="C101" i="1" s="1"/>
  <c r="C5" i="54"/>
  <c r="F48" i="56"/>
  <c r="F55" i="56" s="1"/>
  <c r="C12" i="54"/>
  <c r="E5" i="48" l="1"/>
  <c r="D102" i="36"/>
  <c r="D133" i="36" s="1"/>
  <c r="F46" i="56"/>
  <c r="F56" i="56" s="1"/>
  <c r="F60" i="56" s="1"/>
  <c r="E27" i="36"/>
  <c r="F8" i="49"/>
  <c r="C47" i="36"/>
  <c r="N22" i="33"/>
  <c r="C4" i="52"/>
  <c r="C10" i="52" s="1"/>
  <c r="E86" i="36"/>
  <c r="E17" i="36"/>
  <c r="E22" i="36" s="1"/>
  <c r="N20" i="33"/>
  <c r="E38" i="36"/>
  <c r="F48" i="36"/>
  <c r="F102" i="36" s="1"/>
  <c r="F133" i="36" s="1"/>
  <c r="F11" i="49"/>
  <c r="E21" i="36"/>
  <c r="E91" i="36"/>
  <c r="D18" i="48"/>
  <c r="E18" i="48" s="1"/>
  <c r="F18" i="48" s="1"/>
  <c r="M23" i="33"/>
  <c r="E9" i="54"/>
  <c r="F10" i="49"/>
  <c r="C17" i="36"/>
  <c r="C22" i="36" s="1"/>
  <c r="E47" i="36"/>
  <c r="C48" i="36"/>
  <c r="F7" i="49" s="1"/>
  <c r="E61" i="36"/>
  <c r="C86" i="36"/>
  <c r="F9" i="49"/>
  <c r="C9" i="49"/>
  <c r="C11" i="54"/>
  <c r="C17" i="49"/>
  <c r="F52" i="1"/>
  <c r="F71" i="1" s="1"/>
  <c r="F102" i="1" s="1"/>
  <c r="E38" i="1"/>
  <c r="E52" i="1" s="1"/>
  <c r="G102" i="1"/>
  <c r="E101" i="1"/>
  <c r="E34" i="1"/>
  <c r="E36" i="1" s="1"/>
  <c r="C34" i="1"/>
  <c r="E7" i="54"/>
  <c r="E132" i="36"/>
  <c r="C132" i="36"/>
  <c r="E16" i="54"/>
  <c r="E19" i="54" s="1"/>
  <c r="N29" i="33"/>
  <c r="F5" i="48"/>
  <c r="C7" i="54"/>
  <c r="C15" i="49"/>
  <c r="C20" i="49" l="1"/>
  <c r="C102" i="36"/>
  <c r="E48" i="36"/>
  <c r="E102" i="36" s="1"/>
  <c r="E133" i="36" s="1"/>
  <c r="M21" i="33"/>
  <c r="N23" i="33"/>
  <c r="F15" i="49"/>
  <c r="F20" i="49" s="1"/>
  <c r="E10" i="54"/>
  <c r="N24" i="33"/>
  <c r="M19" i="33"/>
  <c r="N19" i="33" s="1"/>
  <c r="D14" i="48"/>
  <c r="F5" i="49"/>
  <c r="F12" i="49" s="1"/>
  <c r="E5" i="54"/>
  <c r="C36" i="1"/>
  <c r="C7" i="49" s="1"/>
  <c r="E71" i="1"/>
  <c r="E102" i="1" s="1"/>
  <c r="D24" i="51"/>
  <c r="C9" i="54"/>
  <c r="C8" i="49"/>
  <c r="D16" i="48"/>
  <c r="C133" i="36"/>
  <c r="D22" i="48"/>
  <c r="E22" i="48" s="1"/>
  <c r="F22" i="48" s="1"/>
  <c r="E14" i="48" l="1"/>
  <c r="F14" i="48" s="1"/>
  <c r="M31" i="33"/>
  <c r="F21" i="49"/>
  <c r="F22" i="49"/>
  <c r="E13" i="54"/>
  <c r="E20" i="54" s="1"/>
  <c r="O31" i="33"/>
  <c r="C30" i="51"/>
  <c r="O17" i="33"/>
  <c r="C12" i="49"/>
  <c r="F13" i="49" s="1"/>
  <c r="C71" i="1"/>
  <c r="C102" i="1" s="1"/>
  <c r="C8" i="54"/>
  <c r="C13" i="54" s="1"/>
  <c r="C20" i="54" s="1"/>
  <c r="N17" i="33"/>
  <c r="E24" i="51"/>
  <c r="D30" i="51"/>
  <c r="N21" i="33"/>
  <c r="N31" i="33" s="1"/>
  <c r="E16" i="48"/>
  <c r="D8" i="48"/>
  <c r="E7" i="48" l="1"/>
  <c r="F7" i="48" s="1"/>
  <c r="C22" i="49"/>
  <c r="E8" i="48"/>
  <c r="F16" i="48"/>
  <c r="F23" i="48" s="1"/>
  <c r="E23" i="48"/>
  <c r="E30" i="51"/>
  <c r="F24" i="51"/>
  <c r="F30" i="51" s="1"/>
  <c r="F8" i="48" l="1"/>
  <c r="F13" i="48" s="1"/>
  <c r="E13" i="48"/>
</calcChain>
</file>

<file path=xl/sharedStrings.xml><?xml version="1.0" encoding="utf-8"?>
<sst xmlns="http://schemas.openxmlformats.org/spreadsheetml/2006/main" count="661" uniqueCount="416">
  <si>
    <t>Sor-szám</t>
  </si>
  <si>
    <t>Összesen:</t>
  </si>
  <si>
    <t>Kiadások</t>
  </si>
  <si>
    <t>Megnevezés</t>
  </si>
  <si>
    <t>Személyi juttatások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</si>
  <si>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</si>
  <si>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</si>
  <si>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</si>
  <si>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</si>
  <si>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</si>
  <si>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</si>
  <si>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</si>
  <si>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</si>
  <si>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</si>
  <si>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</si>
  <si>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</si>
  <si>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</si>
  <si>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</si>
  <si>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-</t>
  </si>
  <si>
    <t>Támogatás típusa</t>
  </si>
  <si>
    <t>Közvetett támogatás összege</t>
  </si>
  <si>
    <t>Lakosság lészére lakásépítéshez, lakásfelújításhoz nyújtott kölcsönök elengedésének összege</t>
  </si>
  <si>
    <t>Helyi adónál, gépjárműadónál biztosított kedvezmény, mentesség összege adónemenként</t>
  </si>
  <si>
    <t>Ebből: gépjárműadó</t>
  </si>
  <si>
    <t xml:space="preserve">          építményadó</t>
  </si>
  <si>
    <t>Helyiségek, eszközök hasznosításából származó bevételből nyújtott kezdvezmény, mentesség összege</t>
  </si>
  <si>
    <t>Egyéb nyújtott kedvezménye, vagy kölcsön elengedésének összege</t>
  </si>
  <si>
    <t xml:space="preserve">          iparűzési adó</t>
  </si>
  <si>
    <t xml:space="preserve">          telekadó</t>
  </si>
  <si>
    <t xml:space="preserve">          kommunális adó</t>
  </si>
  <si>
    <t>Ellátottak  térítési díjának, kártérítésének méltányossági alapon történő elengedésének összege</t>
  </si>
  <si>
    <t>Mentesség</t>
  </si>
  <si>
    <t>Kedvezmény</t>
  </si>
  <si>
    <t xml:space="preserve">A </t>
  </si>
  <si>
    <t>B</t>
  </si>
  <si>
    <t>C</t>
  </si>
  <si>
    <t>D</t>
  </si>
  <si>
    <t>Beruházások és felújítások  összesen:</t>
  </si>
  <si>
    <t>Felhalmozási kiadások összesen:</t>
  </si>
  <si>
    <t>A</t>
  </si>
  <si>
    <t>E</t>
  </si>
  <si>
    <t>F</t>
  </si>
  <si>
    <t>Felhalmozási bevételek</t>
  </si>
  <si>
    <t>Beruházások</t>
  </si>
  <si>
    <t>Felújítások</t>
  </si>
  <si>
    <t>Működési bevételek</t>
  </si>
  <si>
    <t>Adósságot keletkeztető ügylet megkötésének szükségessége</t>
  </si>
  <si>
    <t>Felhalmozási célú támogatásértékű kiadás</t>
  </si>
  <si>
    <t>Felhalmozási célú kölcsön nyújtása</t>
  </si>
  <si>
    <t>G</t>
  </si>
  <si>
    <t>H</t>
  </si>
  <si>
    <t>I</t>
  </si>
  <si>
    <t>J</t>
  </si>
  <si>
    <t>K</t>
  </si>
  <si>
    <t>L</t>
  </si>
  <si>
    <t>M</t>
  </si>
  <si>
    <t>N</t>
  </si>
  <si>
    <t>Helyi önkormányzatok működésének általános támogatása</t>
  </si>
  <si>
    <t>Települési önkormányzatok egyes köznevelési feladatainak támogatása</t>
  </si>
  <si>
    <t xml:space="preserve">Települési önkormányzatok szociális gyermekjóléti és gyermekétkeztetési  feladatainak támogatása </t>
  </si>
  <si>
    <t xml:space="preserve">Települési önkormányzatok kulturális feladatainak támogatása </t>
  </si>
  <si>
    <t>Önkormányzatok működési támogatásai</t>
  </si>
  <si>
    <t>Elvonások és befizetések bevételei</t>
  </si>
  <si>
    <t xml:space="preserve">Működési célú garancia- és kezességvállalásból származó megtérülések államháztartáson belülről </t>
  </si>
  <si>
    <t xml:space="preserve">Működési célú visszatérítendő támogatások, kölcsönök visszatérülése államháztartáson belülről 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</si>
  <si>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</si>
  <si>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</si>
  <si>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>Működési célú támogatások államháztartáson belülről</t>
  </si>
  <si>
    <t>Felhalmozási célú önkormányzati támogatások</t>
  </si>
  <si>
    <t xml:space="preserve">Felhalmozási célú garancia- és kezességvállalásból származó megtérülések államháztartáson belülről </t>
  </si>
  <si>
    <t xml:space="preserve">Felhalmozási célú visszatérítendő támogatások, kölcsönök visszatérülése államháztartáson belülről </t>
  </si>
  <si>
    <t xml:space="preserve">Felhalmozási célú visszatérítendő támogatások, kölcsönök igénybevétele államháztartáson belülről </t>
  </si>
  <si>
    <t>Egyéb felhalmozási célú támogatások bevételei államháztartáson belülről</t>
  </si>
  <si>
    <t>Felhalmozási célú támogatások államháztartáson belülről</t>
  </si>
  <si>
    <t xml:space="preserve">Magánszemélyek jövedelemadói </t>
  </si>
  <si>
    <t xml:space="preserve">Társaságok jövedelemadói </t>
  </si>
  <si>
    <t>Jövedelemadók</t>
  </si>
  <si>
    <t>Szociális hozzájárulási adó és járulékok</t>
  </si>
  <si>
    <t>Bérhez és foglalkoztatáshoz kapcsolódó adók</t>
  </si>
  <si>
    <t>Fogyasztási adók</t>
  </si>
  <si>
    <t>Pénzügyi monopóliumok nyereségét terhelő adók</t>
  </si>
  <si>
    <t>Gépjárműadók</t>
  </si>
  <si>
    <t xml:space="preserve">Egyéb közhatalmi bevételek </t>
  </si>
  <si>
    <t>Közhatalmi bevételek</t>
  </si>
  <si>
    <t>Készletértékesítés ellenértéke</t>
  </si>
  <si>
    <t xml:space="preserve">Szolgáltatások ellenértéke </t>
  </si>
  <si>
    <t xml:space="preserve">Közvetített szolgáltatások ellenértéke </t>
  </si>
  <si>
    <t xml:space="preserve">Tulajdonosi bevételek </t>
  </si>
  <si>
    <t>Ellátási díjak</t>
  </si>
  <si>
    <t>Kiszámlázott általános forgalmi adó</t>
  </si>
  <si>
    <t xml:space="preserve">Általános forgalmi adó visszatérítése </t>
  </si>
  <si>
    <t xml:space="preserve">Működési bevételek </t>
  </si>
  <si>
    <t>Immateriális javak értékesítése</t>
  </si>
  <si>
    <t xml:space="preserve">Ingatlanok értékesítése </t>
  </si>
  <si>
    <t xml:space="preserve">Egyéb tárgyi eszközök értékesítése </t>
  </si>
  <si>
    <t xml:space="preserve">Részesedések értékesítése </t>
  </si>
  <si>
    <t>Részesedések megszűnéséhez kapcsolódó bevételek</t>
  </si>
  <si>
    <t xml:space="preserve">Felhalmozási bevételek </t>
  </si>
  <si>
    <t xml:space="preserve">Működési célú garancia- és kezességvállalásból származó megtérülések államháztartáson kívülről </t>
  </si>
  <si>
    <t xml:space="preserve">Működési célú visszatérítendő támogatások, kölcsönök visszatérülése államháztartáson kívülről </t>
  </si>
  <si>
    <t>Működési célú átvett pénzeszközök</t>
  </si>
  <si>
    <t xml:space="preserve">Felhalmozási célú garancia- és kezességvállalásból származó megtérülések államháztartáson kívülről </t>
  </si>
  <si>
    <t xml:space="preserve">Felhalmozási célú visszatérítendő támogatások, kölcsönök visszatérülése államháztartáson kívülről </t>
  </si>
  <si>
    <t xml:space="preserve">Felhalmozási célú átvett pénzeszközök </t>
  </si>
  <si>
    <t xml:space="preserve">Költségvetési bevételek </t>
  </si>
  <si>
    <t xml:space="preserve">Hosszú lejáratú hitelek, kölcsönök felvétele  </t>
  </si>
  <si>
    <t>Likviditási célú hitelek, kölcsönök felvétele pénzügyi vállalkozástól</t>
  </si>
  <si>
    <t xml:space="preserve">Rövid lejáratú hitelek, kölcsönök felvétele </t>
  </si>
  <si>
    <t>Hitel-, kölcsönfelvétel államháztartáson kívülről</t>
  </si>
  <si>
    <t xml:space="preserve">Belföldi értékpapírok bevételei </t>
  </si>
  <si>
    <t>Előző év költségvetési maradványának igénybevétele</t>
  </si>
  <si>
    <t xml:space="preserve">Előző év vállalkozási maradványának igénybevétele </t>
  </si>
  <si>
    <t xml:space="preserve">Maradvány igénybevétele </t>
  </si>
  <si>
    <t xml:space="preserve">Államháztartáson belüli megelőlegezések </t>
  </si>
  <si>
    <t xml:space="preserve">Államháztartáson belüli megelőlegezések törlesztése </t>
  </si>
  <si>
    <t>Központi, irányító szervi támogatás</t>
  </si>
  <si>
    <t xml:space="preserve">Központi költségvetés sajátos finanszírozási bevételei </t>
  </si>
  <si>
    <t xml:space="preserve">Belföldi finanszírozás bevételei </t>
  </si>
  <si>
    <t>Forgatási célú külföldi értékpapírok beváltása,  értékesítése</t>
  </si>
  <si>
    <t xml:space="preserve">Befektetési célú külföldi értékpapírok beváltása, értékesítése </t>
  </si>
  <si>
    <t>Külföldi értékpapírok kibocsátása</t>
  </si>
  <si>
    <t xml:space="preserve">Külföldi finanszírozás bevételei </t>
  </si>
  <si>
    <t xml:space="preserve">Adóssághoz nem kapcsolódó származékos ügyletek bevételei </t>
  </si>
  <si>
    <t>Finanszírozási bevételek</t>
  </si>
  <si>
    <t>Vagyoni típusú adók</t>
  </si>
  <si>
    <t xml:space="preserve">Törvény szerinti illetmények, munkabérek </t>
  </si>
  <si>
    <t xml:space="preserve">Normatív jutalmak </t>
  </si>
  <si>
    <t xml:space="preserve">Céljuttatás, projektprémium </t>
  </si>
  <si>
    <t>Készenléti, ügyeleti, helyettesítési díj, túlóra, túlszolgálat</t>
  </si>
  <si>
    <t xml:space="preserve">Végkielégítés </t>
  </si>
  <si>
    <t xml:space="preserve">Jubileumi jutalom 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</si>
  <si>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</si>
  <si>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</si>
  <si>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</si>
  <si>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</si>
  <si>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</si>
  <si>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</si>
  <si>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</si>
  <si>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 xml:space="preserve">Foglalkoztatottak személyi juttatásai </t>
  </si>
  <si>
    <t xml:space="preserve">Választott tisztségviselők juttatásai </t>
  </si>
  <si>
    <t>Munkavégzésre irányuló egyéb jogviszonyban nem saját foglalkoztatottnak fizetett juttatások</t>
  </si>
  <si>
    <t>Egyéb külső személyi juttatások</t>
  </si>
  <si>
    <t xml:space="preserve">Külső személyi juttatások </t>
  </si>
  <si>
    <t xml:space="preserve">Munkaadókat terhelő járulékok és szociális hozzájárulási adó </t>
  </si>
  <si>
    <t xml:space="preserve">Szakmai anyagok beszerzése </t>
  </si>
  <si>
    <t xml:space="preserve">Üzemeltetési anyagok beszerzése </t>
  </si>
  <si>
    <t xml:space="preserve">Árubeszerzés </t>
  </si>
  <si>
    <t>Készletbeszerzés</t>
  </si>
  <si>
    <t xml:space="preserve">Informatikai szolgáltatások igénybevétele </t>
  </si>
  <si>
    <t xml:space="preserve">Egyéb kommunikációs szolgáltatások </t>
  </si>
  <si>
    <t>Kommunikációs szolgáltatások</t>
  </si>
  <si>
    <t>Közüzemi díjak</t>
  </si>
  <si>
    <t>Vásárolt élelmezés</t>
  </si>
  <si>
    <t>Bérleti és lízing díjak</t>
  </si>
  <si>
    <t>Karbantartási, kisjavítási szolgáltatások</t>
  </si>
  <si>
    <t xml:space="preserve">Közvetített szolgáltatások </t>
  </si>
  <si>
    <t xml:space="preserve">Szakmai tevékenységet segítő szolgáltatások </t>
  </si>
  <si>
    <t xml:space="preserve">Egyéb szolgáltatások </t>
  </si>
  <si>
    <t xml:space="preserve">Szolgáltatási kiadások </t>
  </si>
  <si>
    <t xml:space="preserve">Kiküldetések kiadásai </t>
  </si>
  <si>
    <t>Reklám- és propagandakiadások</t>
  </si>
  <si>
    <t xml:space="preserve">Kiküldetések, reklám- és propagandakiadások </t>
  </si>
  <si>
    <t xml:space="preserve">Működési célú előzetesen felszámított általános forgalmi adó </t>
  </si>
  <si>
    <t xml:space="preserve">Fizetendő általános forgalmi adó </t>
  </si>
  <si>
    <t xml:space="preserve">Kamatkiadások </t>
  </si>
  <si>
    <t>Egyéb pénzügyi műveletek kiadásai</t>
  </si>
  <si>
    <t xml:space="preserve">Egyéb dologi kiadások </t>
  </si>
  <si>
    <t>Különféle befizetések és egyéb dologi kiadások</t>
  </si>
  <si>
    <t>Dologi kiadások</t>
  </si>
  <si>
    <t>Társadalombiztosítási ellátások</t>
  </si>
  <si>
    <t>Családi támogatások</t>
  </si>
  <si>
    <t xml:space="preserve">Pénzbeli kárpótlások, kártérítések </t>
  </si>
  <si>
    <t xml:space="preserve">Betegséggel kapcsolatos (nem társadalombiztosítási) ellátások </t>
  </si>
  <si>
    <t>Foglalkoztatással, munkanélküliséggel kapcsolatos ellátások</t>
  </si>
  <si>
    <t xml:space="preserve">Lakhatással kapcsolatos ellátások </t>
  </si>
  <si>
    <t xml:space="preserve">Intézményi ellátottak pénzbeli juttatásai </t>
  </si>
  <si>
    <t>Egyéb nem intézményi ellátások</t>
  </si>
  <si>
    <t xml:space="preserve">Ellátottak pénzbeli juttatásai </t>
  </si>
  <si>
    <t>Nemzetközi kötelezettségek</t>
  </si>
  <si>
    <t xml:space="preserve">Elvonások és befizetések 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</si>
  <si>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</si>
  <si>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</si>
  <si>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</si>
  <si>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</si>
  <si>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</si>
  <si>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</si>
  <si>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</si>
  <si>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</si>
  <si>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</si>
  <si>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 xml:space="preserve">Tartalékok </t>
  </si>
  <si>
    <t>Egyéb működési célú kiadások</t>
  </si>
  <si>
    <t xml:space="preserve">Immateriális javak beszerzése, létesítése </t>
  </si>
  <si>
    <t>Ingatlanok beszerzése, létesítése</t>
  </si>
  <si>
    <t>Informatikai eszközök beszerzése, létesítése</t>
  </si>
  <si>
    <t>Egyéb tárgyi eszközök beszerzése, létesítése</t>
  </si>
  <si>
    <t xml:space="preserve">Részesedések beszerzése </t>
  </si>
  <si>
    <t xml:space="preserve">Meglévő részesedések növeléséhez kapcsolódó kiadások </t>
  </si>
  <si>
    <t>Beruházási célú előzetesen felszámított általános forgalmi adó</t>
  </si>
  <si>
    <t xml:space="preserve">Beruházások 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</si>
  <si>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</si>
  <si>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</si>
  <si>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</si>
  <si>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</si>
  <si>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 xml:space="preserve">Felhalmozási célú garancia- és kezességvállalásból származó kifizetés államháztartáson belülre </t>
  </si>
  <si>
    <t xml:space="preserve">Felhalmozási célú visszatérítendő támogatások, kölcsönök nyújtása államháztartáson belülre </t>
  </si>
  <si>
    <t>Felhalmozási célú visszatérítendő támogatások, kölcsönök törlesztése államháztartáson belülre</t>
  </si>
  <si>
    <t xml:space="preserve">Egyéb felhalmozási célú támogatások államháztartáson belülre </t>
  </si>
  <si>
    <t xml:space="preserve">Felhalmozási célú garancia- és kezességvállalásból származó kifizetés államháztartáson kívülre </t>
  </si>
  <si>
    <t xml:space="preserve">Felhalmozási célú visszatérítendő támogatások, kölcsönök nyújtása államháztartáson kívülre </t>
  </si>
  <si>
    <t>Lakástámogatás</t>
  </si>
  <si>
    <t xml:space="preserve">Egyéb felhalmozási célú támogatások államháztartáson kívülre </t>
  </si>
  <si>
    <t>Egyéb felhalmozási célú kiadások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</si>
  <si>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</si>
  <si>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</si>
  <si>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</si>
  <si>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</si>
  <si>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</t>
  </si>
  <si>
    <t>Forgatási célú belföldi értékpapírok vásárlása</t>
  </si>
  <si>
    <t xml:space="preserve">Forgatási célú belföldi értékpapírok beváltása </t>
  </si>
  <si>
    <t>Belföldi értékpapírok kiadásai</t>
  </si>
  <si>
    <t>Államháztartáson belüli megelőlegezések folyósítása</t>
  </si>
  <si>
    <t xml:space="preserve">Államháztartáson belüli megelőlegezések visszafizetése </t>
  </si>
  <si>
    <t xml:space="preserve">Központi, irányító szervi támogatások folyósítása </t>
  </si>
  <si>
    <t>Pénzeszközök betétként elhelyezése</t>
  </si>
  <si>
    <t>Pénzügyi lízing kiadásai</t>
  </si>
  <si>
    <t xml:space="preserve">Központi költségvetés sajátos finanszírozási kiadásai </t>
  </si>
  <si>
    <t>Belföldi finanszírozás kiadásai</t>
  </si>
  <si>
    <t>Forgatási célú külföldi értékpapírok vásárlása</t>
  </si>
  <si>
    <t>Befektetési célú külföldi értékpapírok vásárlása</t>
  </si>
  <si>
    <t xml:space="preserve">Külföldi értékpapírok beváltása </t>
  </si>
  <si>
    <t>Külföldi finanszírozás kiadásai</t>
  </si>
  <si>
    <t xml:space="preserve">Adóssághoz nem kapcsolódó származékos ügyletek kiadásai </t>
  </si>
  <si>
    <t>Finanszírozási kiadások</t>
  </si>
  <si>
    <t>Beruházások összesen</t>
  </si>
  <si>
    <t>Felújítások összesen</t>
  </si>
  <si>
    <t>Termékek és szolgáltatások adói</t>
  </si>
  <si>
    <t>Felhalmozási célú átvett pénzeszközök</t>
  </si>
  <si>
    <t>Ellátottak pénzbeli juttatásai</t>
  </si>
  <si>
    <t>Felhalmozási célú tartalékok</t>
  </si>
  <si>
    <t>Bevételi előirányzat összesen:</t>
  </si>
  <si>
    <t>Kiadási előirányzat összesen:</t>
  </si>
  <si>
    <t>Bevételek összesen</t>
  </si>
  <si>
    <t>Kiadások összesen</t>
  </si>
  <si>
    <t>Adósságot keletkeztető ügylet kormányzati engedélyhez való kötöttsége</t>
  </si>
  <si>
    <t>Egyéb működési bevételek</t>
  </si>
  <si>
    <t>Belföldi értékpapírok bevételei</t>
  </si>
  <si>
    <t>Maradvány igénybevétele</t>
  </si>
  <si>
    <t>Belföldi finanszírozás bevételei</t>
  </si>
  <si>
    <t>Külföldi finanszírozás bevételei</t>
  </si>
  <si>
    <t>Munkaadókat terhelő járulékok és szochó</t>
  </si>
  <si>
    <t>Adósságot keletkeztető ügyletekből és egyéb kezességvállalásokból fennálló kötelezettségek</t>
  </si>
  <si>
    <t>Saját bevételek</t>
  </si>
  <si>
    <t>Saját bevételek összesen</t>
  </si>
  <si>
    <t>Kormány hozzájárulásával létesítendő adósságot keletkeztető ügylet</t>
  </si>
  <si>
    <t>Hitel, kölcsön felvétele, átvállalása</t>
  </si>
  <si>
    <t>Hitelviszonyt megtestesítő értékpapír fogalomba hozatala</t>
  </si>
  <si>
    <t>Váltó  kibocsátása</t>
  </si>
  <si>
    <t>Pénzügyi lízing</t>
  </si>
  <si>
    <t>Visszavásárlási  kötelezettség  kikötésével  megkötött adásvételi szerződés eladói félként való megkötése</t>
  </si>
  <si>
    <t>Szerződésben  kapott, legalább 365 nap  időtartamú halasztott fizetés, részletfizetés</t>
  </si>
  <si>
    <t>Kormány hozzájárulása nélkül létesítendő adósságot keletkeztető ügylet összesen</t>
  </si>
  <si>
    <t>Kormány hozzájárulása nélkül létesítendő adósságot keletkeztető ügylet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</si>
  <si>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</si>
  <si>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</si>
  <si>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</si>
  <si>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</si>
  <si>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</si>
  <si>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 xml:space="preserve">E </t>
  </si>
  <si>
    <t>nem</t>
  </si>
  <si>
    <t>Hitel-, kölcsöntörlesztés</t>
  </si>
  <si>
    <t>A helyi önkormányzatok előző évi elszámolásából származó kiadások</t>
  </si>
  <si>
    <t>A helyi önkormányzatok törvényi előíráson alapuló befizetései</t>
  </si>
  <si>
    <t>Egyéb elvonások és befizetések</t>
  </si>
  <si>
    <t>Működési célú támogatások az Európai Uniónak</t>
  </si>
  <si>
    <t>Kincstárjegyek beváltása</t>
  </si>
  <si>
    <t>Éven belüli belföldi értékpapírok beváltása</t>
  </si>
  <si>
    <t>Belföldi kötvények beváltása</t>
  </si>
  <si>
    <t>Éven túli lejáratú belföldi értékpapírok beváltása</t>
  </si>
  <si>
    <t>Hossszú lejáratú tulajdonosi kölcsönök kiadásai</t>
  </si>
  <si>
    <t>Rövid lejáratú tulajdonosi kölcsönök kiadásai</t>
  </si>
  <si>
    <t>Hitelek, kölcsönök törlesztése külföldi kormányoknak és nemzetiközi szervezeteknek</t>
  </si>
  <si>
    <t>Hitelek, kölcsönök törlesztése külföldi pénzintézeteknek</t>
  </si>
  <si>
    <t>Váltókiadások</t>
  </si>
  <si>
    <t>forintban</t>
  </si>
  <si>
    <t>Működési célú költségvetési támogatások és kiegészítő támogatások</t>
  </si>
  <si>
    <t>Elszámolásból származó bevétel</t>
  </si>
  <si>
    <t>Befektetett pénzügyi eszközökből származó bevételek</t>
  </si>
  <si>
    <t>Egyéb kapott (járó) kamatok és kamatjellegű bevételek</t>
  </si>
  <si>
    <t>Kamatbevételek és más nyereségjellegű bevételek</t>
  </si>
  <si>
    <t xml:space="preserve">Részesedésekből származó pénzügyi műveletek bevételei </t>
  </si>
  <si>
    <t>Más egyéb pénzügyi műveletek bevételei</t>
  </si>
  <si>
    <t xml:space="preserve">Egyéb pénzügyi műveletek bevételei </t>
  </si>
  <si>
    <t>Biztosító által fizetett kártérítés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</si>
  <si>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</si>
  <si>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</si>
  <si>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 xml:space="preserve">Egyéb működési célú átvett pénzeszközök </t>
  </si>
  <si>
    <t xml:space="preserve">Felhalmozási célú visszatérítendő támogatások, kölcsönök visszatérülése az Európai Uniótól </t>
  </si>
  <si>
    <t xml:space="preserve">Felhalmozási célú visszatérítendő támogatások, kölcsönök visszatérülése kormányoktól és más nemzetközi szervezetektől </t>
  </si>
  <si>
    <t xml:space="preserve">Egyéb felhalmozási célú átvett pénzeszközök </t>
  </si>
  <si>
    <t xml:space="preserve">Forgatási célú belföldi értékpapírok beváltása, értékesítése </t>
  </si>
  <si>
    <t xml:space="preserve">Éven belüli lejáratú belföldi értékpapírok kibocsátása </t>
  </si>
  <si>
    <t xml:space="preserve">Befektetési célú belföldi értékpapírok beváltása, értékesítése </t>
  </si>
  <si>
    <t>Éven túli lejáratú belföldi értékpapírok kibocsátása</t>
  </si>
  <si>
    <t>Lekötött bankbetétek megszüntetése</t>
  </si>
  <si>
    <t xml:space="preserve">Hosszú lejáratú tulajdonosi kölcsönök bevételei </t>
  </si>
  <si>
    <t xml:space="preserve">Rövid lejáratú tulajdonosi kölcsönök bevételei </t>
  </si>
  <si>
    <t xml:space="preserve">Hitelek, kölcsönök felvétele külföldi kormányoktól és nemzetközi szervezetektől </t>
  </si>
  <si>
    <t xml:space="preserve">Hitelek, kölcsönök felvétele külföldi pénzintézetektől </t>
  </si>
  <si>
    <t>Váltóbevételek</t>
  </si>
  <si>
    <t>Tulajdonosi kölcsönök kiadásai</t>
  </si>
  <si>
    <t>Tulajdonosi kölcsönök bevételei</t>
  </si>
  <si>
    <t>Elvonások és befizetések</t>
  </si>
  <si>
    <t>Egyéb felhalmozási célú támogatások államháztartáson kívülre</t>
  </si>
  <si>
    <t xml:space="preserve">Bírság-, pótlék- és díjbevétel </t>
  </si>
  <si>
    <t>Kötelező feladatok előirányzata</t>
  </si>
  <si>
    <t>Önként vállalt feladatok előirányzata</t>
  </si>
  <si>
    <t>Államigazgatási feladatok előirányzata</t>
  </si>
  <si>
    <t>Működési költségvetési egyenleg</t>
  </si>
  <si>
    <t>Felhalmozási költségvetési egyenleg</t>
  </si>
  <si>
    <t>Felhalmozási költségvetési bevételek</t>
  </si>
  <si>
    <t>2021. év</t>
  </si>
  <si>
    <t>Tartalékok</t>
  </si>
  <si>
    <t>Működési célú</t>
  </si>
  <si>
    <t>Felhalmozási célú</t>
  </si>
  <si>
    <t>Általános tartalék összesen</t>
  </si>
  <si>
    <t>Céltartalék összesen</t>
  </si>
  <si>
    <t>ebből: egyéb pénzbeli és természetbeni gyermekvédelmi támogatások</t>
  </si>
  <si>
    <t>ebből: egyéb, az önkormányzat rendeletében megállapított juttatás</t>
  </si>
  <si>
    <t>települési támogatás</t>
  </si>
  <si>
    <t>az önkormányzat által saját hatáskörben (nem szociális és gyermekvédelmi előírás alapján) adott más ellátás</t>
  </si>
  <si>
    <t>Munkaadót terhelő járulékok és szociális hozzájárulási adó</t>
  </si>
  <si>
    <t xml:space="preserve">F </t>
  </si>
  <si>
    <t>Költségvetési bevételek összesen</t>
  </si>
  <si>
    <t>Költségvetési kiadások összesen</t>
  </si>
  <si>
    <t>Előirányzat-csoport, kiemelt előirányzat megnevezése</t>
  </si>
  <si>
    <t>Előző évi költségvetési maradvány igénybevétele</t>
  </si>
  <si>
    <t>Államháztartáson belüli megelőlegezés</t>
  </si>
  <si>
    <t>Működési kiadások</t>
  </si>
  <si>
    <t>Felhalmozási kiadások</t>
  </si>
  <si>
    <t>Tartalékok összesen</t>
  </si>
  <si>
    <t>Működési egyenleg</t>
  </si>
  <si>
    <t>Felhalmozási egyenleg</t>
  </si>
  <si>
    <t>Hitelintézet által, származékos műveletek különbözeteként az  ÁKK Zrt.-nél elhelyezett fedezeti betétek és azok  összege</t>
  </si>
  <si>
    <t xml:space="preserve">Felújítások  </t>
  </si>
  <si>
    <t>Felhalmozási célú pénzeszköz átadás</t>
  </si>
  <si>
    <t>2022. év</t>
  </si>
  <si>
    <t>2023. év</t>
  </si>
  <si>
    <t>Egyéb áruhasználati és szolgáltatási adók IFA</t>
  </si>
  <si>
    <t>Értékesítési és forgalmi adók IPA</t>
  </si>
  <si>
    <t>Felhalmozási tartalék</t>
  </si>
  <si>
    <t>Egyéb működési célú kiadások tartalékkal</t>
  </si>
  <si>
    <t>Központi strand vizesblokk felújítása</t>
  </si>
  <si>
    <t>Központi strand kültéri zuhanyzó felújítása</t>
  </si>
  <si>
    <t xml:space="preserve">Központi strand tájékoztató tábla </t>
  </si>
  <si>
    <t>Kamerarendszer telepítés központi strand</t>
  </si>
  <si>
    <t>Központi strand baba-mama eszközök beszerzése</t>
  </si>
  <si>
    <t>Központi strand mobiltöltőpont, 8 fakkos</t>
  </si>
  <si>
    <t>Központi strand árnyékoló, napvitorla beszerzés, beszerelés</t>
  </si>
  <si>
    <t>Központi strand napernyő+talp, 20 db beszerzés</t>
  </si>
  <si>
    <t>Központi strand strandszéf, 21 rekeszes</t>
  </si>
  <si>
    <t>Ifjúsági strad baba-mama szoba kilakaítása, konténer</t>
  </si>
  <si>
    <t>Központi strand kültéri zuhanyzó</t>
  </si>
  <si>
    <t>Ifjúsági strand öltözők beszerzése</t>
  </si>
  <si>
    <t>Ifjúsági strand árnyékoló, napvitorla beszerzés, beszerelés</t>
  </si>
  <si>
    <t xml:space="preserve">Ifjúsági strand tájékoztató tábla </t>
  </si>
  <si>
    <t>Ifjúsági strand napelemes lámpák telepítése</t>
  </si>
  <si>
    <t>Ifjúsági strand wifi elérés kiépítése</t>
  </si>
  <si>
    <t>Ifjúsági strad baba-mama szoba eszközök beszerzés</t>
  </si>
  <si>
    <t>Pavilonok beszerzése</t>
  </si>
  <si>
    <t>Öltözőkabinok újjáépítés(nem pályazat)</t>
  </si>
  <si>
    <t>Színpadfedés</t>
  </si>
  <si>
    <t>Kátyúzás</t>
  </si>
  <si>
    <t>Utcanévtáblák, közlekedési táblák</t>
  </si>
  <si>
    <t>Érzékelős lámpák beszerzése</t>
  </si>
  <si>
    <t>Iroda bútor beszerzés</t>
  </si>
  <si>
    <t>Focipálya mögötti ingatlan vásárlás</t>
  </si>
  <si>
    <t>Kisajátítás ingatlanok</t>
  </si>
  <si>
    <t>Egyéb gépek, eszközök beszerzése</t>
  </si>
  <si>
    <t>2024. év</t>
  </si>
  <si>
    <t xml:space="preserve">2021. év </t>
  </si>
  <si>
    <t>2021. évi előirányzat</t>
  </si>
  <si>
    <t>2021. évi eredeti előirányzat</t>
  </si>
  <si>
    <t>2021. évi előirányzat ÁFA</t>
  </si>
  <si>
    <t>2021. évi előirányzat Bruttó összeg</t>
  </si>
  <si>
    <t>Központi strand baba mama szoba létesítése a meglévő vizesblokkban</t>
  </si>
  <si>
    <t>Ifjúsági strand kültéri zuhanyzó 2 db</t>
  </si>
  <si>
    <r>
      <t xml:space="preserve">Bevételek </t>
    </r>
    <r>
      <rPr>
        <sz val="12"/>
        <rFont val="Calibri"/>
        <family val="2"/>
        <charset val="238"/>
        <scheme val="minor"/>
      </rPr>
      <t>(forintban)</t>
    </r>
  </si>
  <si>
    <t>2021. évi módosított előirányzat</t>
  </si>
  <si>
    <r>
      <t xml:space="preserve">Kiadások </t>
    </r>
    <r>
      <rPr>
        <i/>
        <sz val="12"/>
        <rFont val="Calibri"/>
        <family val="2"/>
        <charset val="238"/>
        <scheme val="minor"/>
      </rPr>
      <t>(forintban)</t>
    </r>
  </si>
  <si>
    <t>2021. évi eredeti előirányzat Bruttó összeg</t>
  </si>
  <si>
    <t>2021. évi módosított előirányzat Nettó összeg</t>
  </si>
  <si>
    <t>Ifjúsági strand mobiltöltő</t>
  </si>
  <si>
    <t>Központi strand öltözőkabinok</t>
  </si>
  <si>
    <r>
      <t xml:space="preserve"> BERUHÁZÁS, FELÚJÍTÁSI KIADÁSOK</t>
    </r>
    <r>
      <rPr>
        <i/>
        <sz val="11"/>
        <rFont val="Calibri"/>
        <family val="2"/>
        <charset val="238"/>
        <scheme val="minor"/>
      </rPr>
      <t xml:space="preserve"> (forintban)</t>
    </r>
  </si>
  <si>
    <t>Husqvarna rider 525DX 1 db</t>
  </si>
  <si>
    <t>Husqvarna Vágóasztal C155X</t>
  </si>
  <si>
    <t>Husqvarna rider RC320TSAWD gyűtős</t>
  </si>
  <si>
    <t>Husqvarna Vágóasztal Combi 112</t>
  </si>
  <si>
    <t>Husqvarna lombfújó 525</t>
  </si>
  <si>
    <t>Husqvarna fűkasza 3 db</t>
  </si>
  <si>
    <t>Husqvarna motorfűrész</t>
  </si>
  <si>
    <t>Husqvarna sövényvágó</t>
  </si>
  <si>
    <t>Cramer Remarc Combi Cut</t>
  </si>
  <si>
    <t>Lenovo Ideapad</t>
  </si>
  <si>
    <t>Kültéri útfelújítás tervezési költség-pályázatos</t>
  </si>
  <si>
    <t>Gyalogátkelő kialakítás</t>
  </si>
  <si>
    <t>Gyalogátkelő tervezése</t>
  </si>
  <si>
    <t>Sellő lejáró lépcső v</t>
  </si>
  <si>
    <t>Költségvetési egyenleg (forintban)</t>
  </si>
  <si>
    <t>1. módosítás</t>
  </si>
  <si>
    <t>Összesen</t>
  </si>
  <si>
    <t>2021. évi Összeg</t>
  </si>
  <si>
    <t>Költségvetési mérleg (forintban)</t>
  </si>
  <si>
    <r>
      <t xml:space="preserve">Előirányzat felhasználási terv </t>
    </r>
    <r>
      <rPr>
        <i/>
        <sz val="12"/>
        <rFont val="Calibri"/>
        <family val="2"/>
        <charset val="238"/>
        <scheme val="minor"/>
      </rPr>
      <t>(forintban)</t>
    </r>
  </si>
  <si>
    <r>
      <t>Közvetett támogatások</t>
    </r>
    <r>
      <rPr>
        <i/>
        <sz val="12"/>
        <rFont val="Calibri"/>
        <family val="2"/>
        <charset val="238"/>
        <scheme val="minor"/>
      </rPr>
      <t xml:space="preserve"> (forintban)</t>
    </r>
  </si>
  <si>
    <r>
      <t>Több évre tervezett bevételek és kiadások</t>
    </r>
    <r>
      <rPr>
        <i/>
        <sz val="12"/>
        <rFont val="Calibri"/>
        <family val="2"/>
        <charset val="238"/>
        <scheme val="minor"/>
      </rPr>
      <t xml:space="preserve"> (forintban)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</si>
</sst>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\ _F_t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06">
    <xf numFmtId="0" fontId="0" fillId="0" borderId="0" xfId="0"/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166" fontId="1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3" fontId="12" fillId="2" borderId="1" xfId="0" applyNumberFormat="1" applyFont="1" applyFill="1" applyBorder="1" applyAlignment="1" applyProtection="1"/>
    <xf numFmtId="0" fontId="10" fillId="0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 applyProtection="1"/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66" fontId="12" fillId="0" borderId="1" xfId="0" applyNumberFormat="1" applyFont="1" applyBorder="1" applyAlignment="1">
      <alignment horizontal="right" vertical="top" wrapText="1"/>
    </xf>
    <xf numFmtId="166" fontId="10" fillId="0" borderId="1" xfId="0" applyNumberFormat="1" applyFont="1" applyBorder="1" applyAlignment="1">
      <alignment horizontal="right" vertical="top" wrapText="1"/>
    </xf>
    <xf numFmtId="0" fontId="10" fillId="0" borderId="1" xfId="0" applyFont="1" applyFill="1" applyBorder="1"/>
    <xf numFmtId="166" fontId="12" fillId="0" borderId="0" xfId="0" applyNumberFormat="1" applyFont="1" applyBorder="1" applyAlignment="1">
      <alignment horizontal="right" vertical="top" wrapText="1"/>
    </xf>
    <xf numFmtId="166" fontId="12" fillId="0" borderId="0" xfId="0" applyNumberFormat="1" applyFont="1" applyFill="1"/>
    <xf numFmtId="0" fontId="10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66" fontId="12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vertical="center"/>
    </xf>
    <xf numFmtId="166" fontId="11" fillId="0" borderId="0" xfId="0" applyNumberFormat="1" applyFont="1" applyAlignment="1">
      <alignment horizontal="right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1" xfId="0" applyNumberFormat="1" applyFont="1" applyBorder="1" applyAlignment="1">
      <alignment vertical="center" wrapText="1"/>
    </xf>
    <xf numFmtId="166" fontId="12" fillId="0" borderId="1" xfId="0" applyNumberFormat="1" applyFont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 wrapText="1"/>
    </xf>
    <xf numFmtId="0" fontId="6" fillId="0" borderId="0" xfId="0" applyFont="1"/>
    <xf numFmtId="0" fontId="12" fillId="0" borderId="1" xfId="0" applyFont="1" applyBorder="1"/>
    <xf numFmtId="0" fontId="12" fillId="0" borderId="0" xfId="0" applyFont="1" applyAlignmen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37" fontId="12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37" fontId="10" fillId="0" borderId="1" xfId="0" applyNumberFormat="1" applyFont="1" applyBorder="1" applyAlignment="1">
      <alignment horizontal="right"/>
    </xf>
    <xf numFmtId="0" fontId="10" fillId="0" borderId="0" xfId="0" applyFont="1"/>
    <xf numFmtId="166" fontId="12" fillId="0" borderId="1" xfId="0" applyNumberFormat="1" applyFont="1" applyBorder="1"/>
    <xf numFmtId="166" fontId="12" fillId="0" borderId="0" xfId="0" applyNumberFormat="1" applyFont="1"/>
    <xf numFmtId="0" fontId="12" fillId="0" borderId="1" xfId="0" applyFont="1" applyBorder="1" applyAlignment="1">
      <alignment wrapText="1"/>
    </xf>
    <xf numFmtId="0" fontId="10" fillId="0" borderId="1" xfId="0" applyFont="1" applyBorder="1"/>
    <xf numFmtId="166" fontId="10" fillId="0" borderId="1" xfId="0" applyNumberFormat="1" applyFont="1" applyBorder="1"/>
    <xf numFmtId="166" fontId="10" fillId="0" borderId="0" xfId="0" applyNumberFormat="1" applyFont="1"/>
    <xf numFmtId="0" fontId="12" fillId="0" borderId="2" xfId="0" applyFont="1" applyFill="1" applyBorder="1" applyAlignment="1">
      <alignment horizontal="left" vertical="top" wrapText="1"/>
    </xf>
    <xf numFmtId="166" fontId="12" fillId="0" borderId="3" xfId="0" applyNumberFormat="1" applyFont="1" applyBorder="1" applyAlignment="1">
      <alignment horizontal="right" vertical="top" wrapText="1"/>
    </xf>
    <xf numFmtId="166" fontId="12" fillId="0" borderId="2" xfId="0" applyNumberFormat="1" applyFont="1" applyBorder="1" applyAlignment="1">
      <alignment horizontal="right" vertical="top" wrapText="1"/>
    </xf>
    <xf numFmtId="166" fontId="12" fillId="0" borderId="4" xfId="0" applyNumberFormat="1" applyFont="1" applyBorder="1" applyAlignment="1">
      <alignment horizontal="right" vertical="top" wrapText="1"/>
    </xf>
    <xf numFmtId="0" fontId="10" fillId="0" borderId="2" xfId="0" applyFont="1" applyFill="1" applyBorder="1"/>
    <xf numFmtId="166" fontId="10" fillId="0" borderId="4" xfId="0" applyNumberFormat="1" applyFont="1" applyBorder="1" applyAlignment="1">
      <alignment horizontal="right" vertical="top" wrapText="1"/>
    </xf>
    <xf numFmtId="0" fontId="10" fillId="0" borderId="2" xfId="0" applyFont="1" applyFill="1" applyBorder="1" applyAlignment="1">
      <alignment horizontal="left" vertical="top" wrapText="1"/>
    </xf>
    <xf numFmtId="166" fontId="10" fillId="0" borderId="2" xfId="0" applyNumberFormat="1" applyFont="1" applyBorder="1" applyAlignment="1">
      <alignment horizontal="right" vertical="top" wrapText="1"/>
    </xf>
    <xf numFmtId="0" fontId="12" fillId="0" borderId="0" xfId="4" applyFont="1" applyProtection="1"/>
    <xf numFmtId="0" fontId="12" fillId="0" borderId="0" xfId="4" applyFont="1" applyProtection="1">
      <protection locked="0"/>
    </xf>
    <xf numFmtId="0" fontId="11" fillId="0" borderId="0" xfId="4" applyFont="1" applyProtection="1"/>
    <xf numFmtId="0" fontId="12" fillId="0" borderId="0" xfId="4" applyFont="1" applyAlignment="1" applyProtection="1">
      <alignment horizontal="center"/>
      <protection locked="0"/>
    </xf>
    <xf numFmtId="0" fontId="12" fillId="0" borderId="0" xfId="4" applyFont="1" applyAlignment="1" applyProtection="1">
      <alignment horizontal="center"/>
    </xf>
    <xf numFmtId="0" fontId="10" fillId="0" borderId="5" xfId="4" applyFont="1" applyBorder="1" applyAlignment="1" applyProtection="1">
      <alignment horizontal="center" vertical="center" wrapText="1"/>
    </xf>
    <xf numFmtId="0" fontId="10" fillId="0" borderId="6" xfId="4" applyFont="1" applyBorder="1" applyAlignment="1" applyProtection="1">
      <alignment horizontal="center" vertical="center"/>
    </xf>
    <xf numFmtId="0" fontId="10" fillId="0" borderId="7" xfId="4" applyFont="1" applyBorder="1" applyAlignment="1" applyProtection="1">
      <alignment horizontal="center" vertical="center"/>
    </xf>
    <xf numFmtId="0" fontId="12" fillId="0" borderId="8" xfId="4" applyFont="1" applyBorder="1" applyAlignment="1" applyProtection="1">
      <alignment horizontal="left" vertical="center"/>
    </xf>
    <xf numFmtId="0" fontId="13" fillId="0" borderId="1" xfId="4" applyFont="1" applyBorder="1" applyAlignment="1" applyProtection="1">
      <alignment vertical="center"/>
    </xf>
    <xf numFmtId="0" fontId="12" fillId="0" borderId="0" xfId="4" applyFont="1" applyAlignment="1" applyProtection="1">
      <alignment vertical="center"/>
    </xf>
    <xf numFmtId="0" fontId="12" fillId="0" borderId="1" xfId="4" applyFont="1" applyBorder="1" applyAlignment="1" applyProtection="1">
      <alignment vertical="center" wrapText="1"/>
      <protection locked="0"/>
    </xf>
    <xf numFmtId="164" fontId="12" fillId="0" borderId="1" xfId="4" applyNumberFormat="1" applyFont="1" applyBorder="1" applyAlignment="1" applyProtection="1">
      <alignment vertical="center"/>
      <protection locked="0"/>
    </xf>
    <xf numFmtId="164" fontId="12" fillId="0" borderId="9" xfId="4" applyNumberFormat="1" applyFont="1" applyBorder="1" applyAlignment="1" applyProtection="1">
      <alignment vertical="center"/>
    </xf>
    <xf numFmtId="0" fontId="12" fillId="0" borderId="0" xfId="4" applyFont="1" applyAlignment="1" applyProtection="1">
      <alignment vertical="center"/>
      <protection locked="0"/>
    </xf>
    <xf numFmtId="0" fontId="12" fillId="0" borderId="1" xfId="4" applyFont="1" applyBorder="1" applyAlignment="1" applyProtection="1">
      <alignment vertical="center" shrinkToFit="1"/>
      <protection locked="0"/>
    </xf>
    <xf numFmtId="0" fontId="10" fillId="0" borderId="10" xfId="4" applyFont="1" applyBorder="1" applyAlignment="1" applyProtection="1">
      <alignment vertical="center"/>
    </xf>
    <xf numFmtId="164" fontId="10" fillId="0" borderId="11" xfId="4" applyNumberFormat="1" applyFont="1" applyBorder="1" applyAlignment="1" applyProtection="1">
      <alignment vertical="center"/>
    </xf>
    <xf numFmtId="164" fontId="12" fillId="0" borderId="0" xfId="4" applyNumberFormat="1" applyFont="1" applyProtection="1"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wrapText="1"/>
    </xf>
    <xf numFmtId="166" fontId="12" fillId="0" borderId="1" xfId="0" applyNumberFormat="1" applyFont="1" applyFill="1" applyBorder="1" applyAlignment="1">
      <alignment wrapText="1"/>
    </xf>
    <xf numFmtId="166" fontId="12" fillId="0" borderId="1" xfId="0" applyNumberFormat="1" applyFont="1" applyFill="1" applyBorder="1"/>
    <xf numFmtId="0" fontId="10" fillId="0" borderId="0" xfId="0" applyFont="1" applyAlignment="1"/>
    <xf numFmtId="0" fontId="12" fillId="0" borderId="2" xfId="0" applyFont="1" applyFill="1" applyBorder="1" applyAlignment="1">
      <alignment horizontal="center" vertical="top" wrapText="1"/>
    </xf>
    <xf numFmtId="0" fontId="2" fillId="0" borderId="0" xfId="0" applyFont="1"/>
    <xf numFmtId="0" fontId="7" fillId="0" borderId="0" xfId="0" applyFont="1" applyAlignment="1">
      <alignment horizontal="center"/>
    </xf>
    <xf numFmtId="3" fontId="12" fillId="0" borderId="0" xfId="0" applyNumberFormat="1" applyFont="1" applyFill="1"/>
    <xf numFmtId="0" fontId="10" fillId="0" borderId="0" xfId="0" applyFont="1" applyFill="1"/>
    <xf numFmtId="3" fontId="14" fillId="0" borderId="0" xfId="0" applyNumberFormat="1" applyFont="1" applyFill="1"/>
    <xf numFmtId="0" fontId="10" fillId="0" borderId="1" xfId="0" applyFont="1" applyBorder="1" applyAlignment="1">
      <alignment horizontal="center" wrapText="1"/>
    </xf>
    <xf numFmtId="164" fontId="12" fillId="0" borderId="0" xfId="4" applyNumberFormat="1" applyFont="1" applyAlignment="1" applyProtection="1">
      <alignment vertical="center"/>
      <protection locked="0"/>
    </xf>
    <xf numFmtId="0" fontId="12" fillId="0" borderId="1" xfId="0" applyFont="1" applyFill="1" applyBorder="1"/>
    <xf numFmtId="3" fontId="12" fillId="0" borderId="1" xfId="0" applyNumberFormat="1" applyFont="1" applyFill="1" applyBorder="1"/>
    <xf numFmtId="3" fontId="10" fillId="0" borderId="1" xfId="0" applyNumberFormat="1" applyFont="1" applyFill="1" applyBorder="1"/>
    <xf numFmtId="0" fontId="12" fillId="3" borderId="1" xfId="0" applyFont="1" applyFill="1" applyBorder="1" applyAlignment="1">
      <alignment horizontal="left" vertical="top" wrapText="1"/>
    </xf>
    <xf numFmtId="3" fontId="12" fillId="3" borderId="1" xfId="0" applyNumberFormat="1" applyFont="1" applyFill="1" applyBorder="1" applyAlignment="1" applyProtection="1"/>
    <xf numFmtId="3" fontId="12" fillId="3" borderId="1" xfId="0" applyNumberFormat="1" applyFont="1" applyFill="1" applyBorder="1"/>
    <xf numFmtId="0" fontId="12" fillId="3" borderId="0" xfId="0" applyFont="1" applyFill="1"/>
    <xf numFmtId="3" fontId="12" fillId="0" borderId="1" xfId="0" applyNumberFormat="1" applyFont="1" applyFill="1" applyBorder="1" applyAlignment="1" applyProtection="1"/>
    <xf numFmtId="166" fontId="12" fillId="0" borderId="1" xfId="0" applyNumberFormat="1" applyFont="1" applyFill="1" applyBorder="1" applyAlignment="1">
      <alignment horizontal="right" vertical="top" wrapText="1"/>
    </xf>
    <xf numFmtId="166" fontId="10" fillId="0" borderId="1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 applyProtection="1"/>
    <xf numFmtId="0" fontId="12" fillId="0" borderId="0" xfId="0" applyFont="1" applyFill="1" applyBorder="1"/>
    <xf numFmtId="166" fontId="10" fillId="0" borderId="0" xfId="0" applyNumberFormat="1" applyFont="1" applyBorder="1" applyAlignment="1">
      <alignment horizontal="right" vertical="top" wrapText="1"/>
    </xf>
    <xf numFmtId="166" fontId="12" fillId="0" borderId="0" xfId="0" applyNumberFormat="1" applyFont="1" applyFill="1" applyBorder="1"/>
    <xf numFmtId="166" fontId="10" fillId="0" borderId="1" xfId="0" applyNumberFormat="1" applyFont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vertical="center" wrapText="1"/>
    </xf>
    <xf numFmtId="166" fontId="12" fillId="0" borderId="4" xfId="0" applyNumberFormat="1" applyFont="1" applyFill="1" applyBorder="1" applyAlignment="1">
      <alignment horizontal="right" vertical="top" wrapText="1"/>
    </xf>
    <xf numFmtId="164" fontId="12" fillId="0" borderId="0" xfId="4" applyNumberFormat="1" applyFont="1" applyProtection="1"/>
    <xf numFmtId="164" fontId="12" fillId="0" borderId="1" xfId="4" applyNumberFormat="1" applyFont="1" applyFill="1" applyBorder="1" applyAlignment="1" applyProtection="1">
      <alignment vertical="center"/>
      <protection locked="0"/>
    </xf>
    <xf numFmtId="165" fontId="12" fillId="0" borderId="0" xfId="1" applyNumberFormat="1" applyFont="1" applyFill="1"/>
    <xf numFmtId="41" fontId="12" fillId="0" borderId="1" xfId="0" applyNumberFormat="1" applyFont="1" applyFill="1" applyBorder="1" applyAlignment="1">
      <alignment vertical="justify"/>
    </xf>
    <xf numFmtId="0" fontId="16" fillId="0" borderId="0" xfId="0" applyFont="1"/>
    <xf numFmtId="0" fontId="17" fillId="0" borderId="0" xfId="0" applyFont="1" applyAlignment="1">
      <alignment horizontal="righ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vertical="center" wrapText="1" indent="2"/>
    </xf>
    <xf numFmtId="3" fontId="16" fillId="0" borderId="1" xfId="0" applyNumberFormat="1" applyFont="1" applyBorder="1" applyAlignment="1">
      <alignment horizontal="right" vertical="center" indent="1"/>
    </xf>
    <xf numFmtId="0" fontId="16" fillId="0" borderId="1" xfId="0" applyFont="1" applyBorder="1"/>
    <xf numFmtId="0" fontId="16" fillId="0" borderId="1" xfId="0" applyFont="1" applyBorder="1" applyAlignment="1">
      <alignment horizontal="left" vertical="center" wrapText="1" indent="2"/>
    </xf>
    <xf numFmtId="0" fontId="16" fillId="0" borderId="1" xfId="0" applyFont="1" applyBorder="1" applyAlignment="1">
      <alignment horizontal="right"/>
    </xf>
    <xf numFmtId="0" fontId="16" fillId="0" borderId="1" xfId="0" applyFont="1" applyFill="1" applyBorder="1" applyAlignment="1">
      <alignment horizontal="left" vertical="center" wrapText="1" indent="2"/>
    </xf>
    <xf numFmtId="166" fontId="16" fillId="0" borderId="1" xfId="0" applyNumberFormat="1" applyFont="1" applyBorder="1" applyAlignment="1">
      <alignment vertical="center"/>
    </xf>
    <xf numFmtId="166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center" wrapText="1" indent="2"/>
    </xf>
    <xf numFmtId="166" fontId="16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16" fillId="0" borderId="0" xfId="0" applyFont="1" applyFill="1"/>
    <xf numFmtId="3" fontId="16" fillId="0" borderId="1" xfId="0" applyNumberFormat="1" applyFont="1" applyFill="1" applyBorder="1" applyAlignment="1">
      <alignment horizontal="right" vertical="center" indent="1"/>
    </xf>
    <xf numFmtId="166" fontId="16" fillId="0" borderId="1" xfId="0" applyNumberFormat="1" applyFont="1" applyFill="1" applyBorder="1" applyAlignment="1">
      <alignment vertical="center"/>
    </xf>
    <xf numFmtId="166" fontId="15" fillId="0" borderId="1" xfId="0" applyNumberFormat="1" applyFont="1" applyFill="1" applyBorder="1" applyAlignment="1">
      <alignment vertical="center"/>
    </xf>
    <xf numFmtId="166" fontId="16" fillId="0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Fill="1"/>
    <xf numFmtId="0" fontId="9" fillId="0" borderId="0" xfId="0" applyFont="1" applyFill="1"/>
    <xf numFmtId="0" fontId="2" fillId="0" borderId="0" xfId="0" applyFont="1" applyFill="1"/>
    <xf numFmtId="3" fontId="16" fillId="2" borderId="15" xfId="0" applyNumberFormat="1" applyFont="1" applyFill="1" applyBorder="1" applyAlignment="1" applyProtection="1"/>
    <xf numFmtId="0" fontId="15" fillId="0" borderId="1" xfId="0" applyFont="1" applyBorder="1" applyAlignment="1">
      <alignment horizontal="right"/>
    </xf>
    <xf numFmtId="166" fontId="2" fillId="0" borderId="0" xfId="0" applyNumberFormat="1" applyFont="1"/>
    <xf numFmtId="3" fontId="2" fillId="0" borderId="0" xfId="0" applyNumberFormat="1" applyFont="1"/>
    <xf numFmtId="3" fontId="15" fillId="0" borderId="1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vertical="center" wrapText="1"/>
    </xf>
    <xf numFmtId="166" fontId="12" fillId="0" borderId="1" xfId="0" applyNumberFormat="1" applyFont="1" applyFill="1" applyBorder="1" applyAlignment="1">
      <alignment vertical="center"/>
    </xf>
    <xf numFmtId="0" fontId="12" fillId="0" borderId="8" xfId="4" applyFont="1" applyFill="1" applyBorder="1" applyAlignment="1" applyProtection="1">
      <alignment horizontal="left" vertical="center"/>
    </xf>
    <xf numFmtId="0" fontId="12" fillId="0" borderId="1" xfId="4" applyFont="1" applyFill="1" applyBorder="1" applyAlignment="1" applyProtection="1">
      <alignment vertical="center" shrinkToFit="1"/>
      <protection locked="0"/>
    </xf>
    <xf numFmtId="164" fontId="12" fillId="0" borderId="9" xfId="4" applyNumberFormat="1" applyFont="1" applyFill="1" applyBorder="1" applyAlignment="1" applyProtection="1">
      <alignment vertical="center"/>
    </xf>
    <xf numFmtId="164" fontId="12" fillId="0" borderId="0" xfId="4" applyNumberFormat="1" applyFont="1" applyFill="1" applyAlignment="1" applyProtection="1">
      <alignment vertical="center"/>
      <protection locked="0"/>
    </xf>
    <xf numFmtId="0" fontId="12" fillId="0" borderId="0" xfId="4" applyFont="1" applyFill="1" applyAlignment="1" applyProtection="1">
      <alignment vertical="center"/>
      <protection locked="0"/>
    </xf>
    <xf numFmtId="166" fontId="10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166" fontId="11" fillId="0" borderId="0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Fill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left" vertical="center" wrapText="1" indent="2"/>
    </xf>
    <xf numFmtId="165" fontId="16" fillId="0" borderId="1" xfId="1" applyNumberFormat="1" applyFont="1" applyFill="1" applyBorder="1" applyAlignment="1">
      <alignment horizontal="left" vertical="center" wrapText="1" indent="2"/>
    </xf>
    <xf numFmtId="165" fontId="15" fillId="0" borderId="1" xfId="1" applyNumberFormat="1" applyFont="1" applyBorder="1" applyAlignment="1">
      <alignment horizontal="left" vertical="center" wrapText="1" indent="2"/>
    </xf>
    <xf numFmtId="165" fontId="17" fillId="0" borderId="1" xfId="1" applyNumberFormat="1" applyFont="1" applyBorder="1" applyAlignment="1">
      <alignment horizontal="left" vertical="center" wrapText="1" indent="2"/>
    </xf>
    <xf numFmtId="0" fontId="17" fillId="0" borderId="1" xfId="0" applyFont="1" applyFill="1" applyBorder="1" applyAlignment="1">
      <alignment horizontal="left" vertical="center" wrapText="1" indent="2"/>
    </xf>
    <xf numFmtId="43" fontId="18" fillId="0" borderId="0" xfId="1" applyFont="1" applyFill="1" applyAlignment="1">
      <alignment vertical="center" wrapText="1"/>
    </xf>
    <xf numFmtId="165" fontId="17" fillId="0" borderId="1" xfId="1" applyNumberFormat="1" applyFont="1" applyFill="1" applyBorder="1" applyAlignment="1">
      <alignment horizontal="left" vertical="center" wrapText="1" indent="2"/>
    </xf>
    <xf numFmtId="0" fontId="12" fillId="0" borderId="14" xfId="0" applyFont="1" applyFill="1" applyBorder="1" applyAlignment="1">
      <alignment horizontal="center" vertical="center" wrapText="1"/>
    </xf>
    <xf numFmtId="166" fontId="12" fillId="0" borderId="0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24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166" fontId="10" fillId="0" borderId="0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164" fontId="12" fillId="0" borderId="14" xfId="4" applyNumberFormat="1" applyFont="1" applyBorder="1" applyAlignment="1" applyProtection="1">
      <alignment horizontal="center" vertical="center"/>
    </xf>
    <xf numFmtId="164" fontId="12" fillId="0" borderId="17" xfId="4" applyNumberFormat="1" applyFont="1" applyBorder="1" applyAlignment="1" applyProtection="1">
      <alignment horizontal="center" vertical="center"/>
    </xf>
    <xf numFmtId="164" fontId="12" fillId="0" borderId="18" xfId="4" applyNumberFormat="1" applyFont="1" applyBorder="1" applyAlignment="1" applyProtection="1">
      <alignment horizontal="center" vertical="center"/>
    </xf>
    <xf numFmtId="164" fontId="12" fillId="0" borderId="19" xfId="4" applyNumberFormat="1" applyFont="1" applyBorder="1" applyAlignment="1" applyProtection="1">
      <alignment horizontal="center" vertical="center"/>
    </xf>
    <xf numFmtId="164" fontId="12" fillId="0" borderId="20" xfId="4" applyNumberFormat="1" applyFont="1" applyBorder="1" applyAlignment="1" applyProtection="1">
      <alignment horizontal="center" vertical="center"/>
    </xf>
    <xf numFmtId="164" fontId="12" fillId="0" borderId="21" xfId="4" applyNumberFormat="1" applyFont="1" applyBorder="1" applyAlignment="1" applyProtection="1">
      <alignment horizontal="center" vertical="center"/>
    </xf>
    <xf numFmtId="0" fontId="10" fillId="0" borderId="0" xfId="4" applyFont="1" applyAlignment="1" applyProtection="1">
      <alignment horizontal="center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SEGEDLETEK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7"/>
  <sheetViews>
    <sheetView tabSelected="1" view="pageLayout" topLeftCell="A70" zoomScaleNormal="90" zoomScaleSheetLayoutView="66" workbookViewId="0">
      <selection activeCell="D71" sqref="D71"/>
    </sheetView>
  </sheetViews>
  <sheetFormatPr defaultRowHeight="15.75" x14ac:dyDescent="0.25"/>
  <cols>
    <col min="1" max="1" width="3.83203125" style="3" bestFit="1" customWidth="1"/>
    <col min="2" max="2" width="65.6640625" style="3" customWidth="1"/>
    <col min="3" max="4" width="19.83203125" style="103" customWidth="1"/>
    <col min="5" max="5" width="19.6640625" style="16" bestFit="1" customWidth="1"/>
    <col min="6" max="6" width="16.5" style="16" customWidth="1"/>
    <col min="7" max="7" width="16.33203125" style="16" bestFit="1" customWidth="1"/>
    <col min="8" max="8" width="12.1640625" style="3" bestFit="1" customWidth="1"/>
    <col min="9" max="16384" width="9.33203125" style="3"/>
  </cols>
  <sheetData>
    <row r="1" spans="1:7" x14ac:dyDescent="0.25">
      <c r="A1" s="155"/>
      <c r="B1" s="177" t="s">
        <v>386</v>
      </c>
      <c r="C1" s="177"/>
      <c r="D1" s="177"/>
      <c r="E1" s="177"/>
      <c r="F1" s="177"/>
      <c r="G1" s="156"/>
    </row>
    <row r="2" spans="1:7" x14ac:dyDescent="0.25">
      <c r="A2" s="1"/>
      <c r="B2" s="2" t="s">
        <v>39</v>
      </c>
      <c r="C2" s="2" t="s">
        <v>34</v>
      </c>
      <c r="D2" s="2" t="s">
        <v>35</v>
      </c>
      <c r="E2" s="2" t="s">
        <v>36</v>
      </c>
      <c r="F2" s="2" t="s">
        <v>40</v>
      </c>
      <c r="G2" s="2" t="s">
        <v>41</v>
      </c>
    </row>
    <row r="3" spans="1:7" s="19" customFormat="1" ht="63" x14ac:dyDescent="0.2">
      <c r="A3" s="166">
        <v>1</v>
      </c>
      <c r="B3" s="17" t="s">
        <v>334</v>
      </c>
      <c r="C3" s="18" t="s">
        <v>381</v>
      </c>
      <c r="D3" s="18" t="s">
        <v>387</v>
      </c>
      <c r="E3" s="18" t="s">
        <v>314</v>
      </c>
      <c r="F3" s="18" t="s">
        <v>315</v>
      </c>
      <c r="G3" s="18" t="s">
        <v>316</v>
      </c>
    </row>
    <row r="4" spans="1:7" ht="18.75" customHeight="1" x14ac:dyDescent="0.25">
      <c r="A4" s="107">
        <v>2</v>
      </c>
      <c r="B4" s="6" t="s">
        <v>57</v>
      </c>
      <c r="C4" s="93">
        <v>27205840</v>
      </c>
      <c r="D4" s="93">
        <v>27205840</v>
      </c>
      <c r="E4" s="7">
        <f t="shared" ref="E4:E9" si="0">D4</f>
        <v>27205840</v>
      </c>
      <c r="F4" s="7">
        <v>0</v>
      </c>
      <c r="G4" s="7">
        <v>0</v>
      </c>
    </row>
    <row r="5" spans="1:7" ht="33.75" customHeight="1" x14ac:dyDescent="0.25">
      <c r="A5" s="107">
        <v>2</v>
      </c>
      <c r="B5" s="6" t="s">
        <v>58</v>
      </c>
      <c r="C5" s="93"/>
      <c r="D5" s="93"/>
      <c r="E5" s="7">
        <f t="shared" si="0"/>
        <v>0</v>
      </c>
      <c r="F5" s="7">
        <v>0</v>
      </c>
      <c r="G5" s="7">
        <v>0</v>
      </c>
    </row>
    <row r="6" spans="1:7" ht="31.5" x14ac:dyDescent="0.25">
      <c r="A6" s="166">
        <v>2.6666666666666701</v>
      </c>
      <c r="B6" s="6" t="s">
        <v>59</v>
      </c>
      <c r="C6" s="93">
        <v>9279000</v>
      </c>
      <c r="D6" s="93">
        <v>9279000</v>
      </c>
      <c r="E6" s="7">
        <f t="shared" si="0"/>
        <v>9279000</v>
      </c>
      <c r="F6" s="7">
        <v>0</v>
      </c>
      <c r="G6" s="7">
        <v>0</v>
      </c>
    </row>
    <row r="7" spans="1:7" ht="31.5" x14ac:dyDescent="0.25">
      <c r="A7" s="107">
        <v>3.1666666666666701</v>
      </c>
      <c r="B7" s="6" t="s">
        <v>60</v>
      </c>
      <c r="C7" s="93">
        <v>2270000</v>
      </c>
      <c r="D7" s="93">
        <v>2270000</v>
      </c>
      <c r="E7" s="7">
        <f t="shared" si="0"/>
        <v>2270000</v>
      </c>
      <c r="F7" s="7">
        <v>0</v>
      </c>
      <c r="G7" s="7">
        <v>0</v>
      </c>
    </row>
    <row r="8" spans="1:7" ht="31.5" x14ac:dyDescent="0.25">
      <c r="A8" s="107">
        <v>3.6666666666666701</v>
      </c>
      <c r="B8" s="6" t="s">
        <v>284</v>
      </c>
      <c r="C8" s="93"/>
      <c r="D8" s="93">
        <v>1445776</v>
      </c>
      <c r="E8" s="7">
        <f t="shared" si="0"/>
        <v>1445776</v>
      </c>
      <c r="F8" s="7">
        <v>0</v>
      </c>
      <c r="G8" s="7">
        <v>0</v>
      </c>
    </row>
    <row r="9" spans="1:7" x14ac:dyDescent="0.25">
      <c r="A9" s="166">
        <v>4.1666666666666696</v>
      </c>
      <c r="B9" s="6" t="s">
        <v>285</v>
      </c>
      <c r="C9" s="93"/>
      <c r="D9" s="93"/>
      <c r="E9" s="7">
        <f t="shared" si="0"/>
        <v>0</v>
      </c>
      <c r="F9" s="7">
        <v>0</v>
      </c>
      <c r="G9" s="7">
        <v>0</v>
      </c>
    </row>
    <row r="10" spans="1:7" x14ac:dyDescent="0.25">
      <c r="A10" s="107">
        <v>4.6666666666666696</v>
      </c>
      <c r="B10" s="8" t="s">
        <v>61</v>
      </c>
      <c r="C10" s="94">
        <f>SUM(C4:C9)</f>
        <v>38754840</v>
      </c>
      <c r="D10" s="94">
        <f>SUM(D4:D9)</f>
        <v>40200616</v>
      </c>
      <c r="E10" s="9">
        <f>SUM(E4:E9)</f>
        <v>40200616</v>
      </c>
      <c r="F10" s="9">
        <f>SUM(F4:F9)</f>
        <v>0</v>
      </c>
      <c r="G10" s="9">
        <f>SUM(G4:G9)</f>
        <v>0</v>
      </c>
    </row>
    <row r="11" spans="1:7" x14ac:dyDescent="0.25">
      <c r="A11" s="107">
        <v>5.1666666666666696</v>
      </c>
      <c r="B11" s="6" t="s">
        <v>62</v>
      </c>
      <c r="C11" s="93"/>
      <c r="D11" s="93"/>
      <c r="E11" s="7">
        <f>D11</f>
        <v>0</v>
      </c>
      <c r="F11" s="7">
        <v>0</v>
      </c>
      <c r="G11" s="7">
        <v>0</v>
      </c>
    </row>
    <row r="12" spans="1:7" ht="31.5" x14ac:dyDescent="0.25">
      <c r="A12" s="166">
        <v>5.6666666666666696</v>
      </c>
      <c r="B12" s="6" t="s">
        <v>63</v>
      </c>
      <c r="C12" s="93"/>
      <c r="D12" s="93"/>
      <c r="E12" s="7">
        <f>D12</f>
        <v>0</v>
      </c>
      <c r="F12" s="7">
        <v>0</v>
      </c>
      <c r="G12" s="7">
        <v>0</v>
      </c>
    </row>
    <row r="13" spans="1:7" ht="31.5" x14ac:dyDescent="0.25">
      <c r="A13" s="107">
        <v>6.1666666666666696</v>
      </c>
      <c r="B13" s="6" t="s">
        <v>64</v>
      </c>
      <c r="C13" s="93"/>
      <c r="D13" s="93"/>
      <c r="E13" s="7">
        <f>D13</f>
        <v>0</v>
      </c>
      <c r="F13" s="7">
        <v>0</v>
      </c>
      <c r="G13" s="7">
        <v>0</v>
      </c>
    </row>
    <row r="14" spans="1:7" ht="31.5" x14ac:dyDescent="0.25">
      <c r="A14" s="107">
        <v>6.6666666666666696</v>
      </c>
      <c r="B14" s="6" t="s">
        <v>65</v>
      </c>
      <c r="C14" s="93"/>
      <c r="D14" s="93"/>
      <c r="E14" s="7">
        <f>D14</f>
        <v>0</v>
      </c>
      <c r="F14" s="7">
        <v>0</v>
      </c>
      <c r="G14" s="7">
        <v>0</v>
      </c>
    </row>
    <row r="15" spans="1:7" ht="31.5" x14ac:dyDescent="0.25">
      <c r="A15" s="166">
        <v>7.1666666666666696</v>
      </c>
      <c r="B15" s="6" t="s">
        <v>66</v>
      </c>
      <c r="C15" s="93">
        <v>1054188</v>
      </c>
      <c r="D15" s="93">
        <v>1054188</v>
      </c>
      <c r="E15" s="7">
        <f>D15</f>
        <v>1054188</v>
      </c>
      <c r="F15" s="7">
        <v>0</v>
      </c>
      <c r="G15" s="7">
        <v>0</v>
      </c>
    </row>
    <row r="16" spans="1:7" x14ac:dyDescent="0.25">
      <c r="A16" s="107">
        <v>7.6666666666666696</v>
      </c>
      <c r="B16" s="8" t="s">
        <v>67</v>
      </c>
      <c r="C16" s="94">
        <f>SUM(C10:C15)</f>
        <v>39809028</v>
      </c>
      <c r="D16" s="94">
        <f>SUM(D10:D15)</f>
        <v>41254804</v>
      </c>
      <c r="E16" s="9">
        <f>SUM(E10:E15)</f>
        <v>41254804</v>
      </c>
      <c r="F16" s="9">
        <f>SUM(F10:F15)</f>
        <v>0</v>
      </c>
      <c r="G16" s="9">
        <f>SUM(G10:G15)</f>
        <v>0</v>
      </c>
    </row>
    <row r="17" spans="1:7" x14ac:dyDescent="0.25">
      <c r="A17" s="107">
        <v>8.1666666666666696</v>
      </c>
      <c r="B17" s="6" t="s">
        <v>68</v>
      </c>
      <c r="C17" s="93"/>
      <c r="D17" s="93">
        <v>15000000</v>
      </c>
      <c r="E17" s="7">
        <f>D17</f>
        <v>15000000</v>
      </c>
      <c r="F17" s="7">
        <v>0</v>
      </c>
      <c r="G17" s="7">
        <v>0</v>
      </c>
    </row>
    <row r="18" spans="1:7" ht="31.5" x14ac:dyDescent="0.25">
      <c r="A18" s="166">
        <v>8.6666666666666696</v>
      </c>
      <c r="B18" s="6" t="s">
        <v>69</v>
      </c>
      <c r="C18" s="93">
        <v>0</v>
      </c>
      <c r="D18" s="93">
        <v>0</v>
      </c>
      <c r="E18" s="7">
        <f>D18</f>
        <v>0</v>
      </c>
      <c r="F18" s="7">
        <v>0</v>
      </c>
      <c r="G18" s="7">
        <v>0</v>
      </c>
    </row>
    <row r="19" spans="1:7" ht="31.5" x14ac:dyDescent="0.25">
      <c r="A19" s="107">
        <v>9.1666666666666696</v>
      </c>
      <c r="B19" s="6" t="s">
        <v>70</v>
      </c>
      <c r="C19" s="93">
        <v>0</v>
      </c>
      <c r="D19" s="93">
        <v>0</v>
      </c>
      <c r="E19" s="7">
        <f>D19</f>
        <v>0</v>
      </c>
      <c r="F19" s="7">
        <v>0</v>
      </c>
      <c r="G19" s="7">
        <v>0</v>
      </c>
    </row>
    <row r="20" spans="1:7" ht="31.5" x14ac:dyDescent="0.25">
      <c r="A20" s="107">
        <v>9.6666666666666696</v>
      </c>
      <c r="B20" s="6" t="s">
        <v>71</v>
      </c>
      <c r="C20" s="93">
        <v>0</v>
      </c>
      <c r="D20" s="93">
        <v>0</v>
      </c>
      <c r="E20" s="7">
        <f>D20</f>
        <v>0</v>
      </c>
      <c r="F20" s="7">
        <v>0</v>
      </c>
      <c r="G20" s="7">
        <v>0</v>
      </c>
    </row>
    <row r="21" spans="1:7" ht="31.5" x14ac:dyDescent="0.25">
      <c r="A21" s="166">
        <v>10.1666666666667</v>
      </c>
      <c r="B21" s="6" t="s">
        <v>72</v>
      </c>
      <c r="C21" s="93">
        <v>0</v>
      </c>
      <c r="D21" s="93">
        <v>0</v>
      </c>
      <c r="E21" s="7">
        <f>D21</f>
        <v>0</v>
      </c>
      <c r="F21" s="7"/>
      <c r="G21" s="7">
        <v>0</v>
      </c>
    </row>
    <row r="22" spans="1:7" ht="31.5" x14ac:dyDescent="0.25">
      <c r="A22" s="107">
        <v>10.6666666666667</v>
      </c>
      <c r="B22" s="8" t="s">
        <v>73</v>
      </c>
      <c r="C22" s="94">
        <f>SUM(C17:C21)</f>
        <v>0</v>
      </c>
      <c r="D22" s="94">
        <f t="shared" ref="D22:G22" si="1">SUM(D17:D21)</f>
        <v>15000000</v>
      </c>
      <c r="E22" s="94">
        <f t="shared" si="1"/>
        <v>15000000</v>
      </c>
      <c r="F22" s="94">
        <f t="shared" si="1"/>
        <v>0</v>
      </c>
      <c r="G22" s="94">
        <f t="shared" si="1"/>
        <v>0</v>
      </c>
    </row>
    <row r="23" spans="1:7" x14ac:dyDescent="0.25">
      <c r="A23" s="107">
        <v>11.1666666666667</v>
      </c>
      <c r="B23" s="6" t="s">
        <v>74</v>
      </c>
      <c r="C23" s="93">
        <v>0</v>
      </c>
      <c r="D23" s="93">
        <v>0</v>
      </c>
      <c r="E23" s="7">
        <f t="shared" ref="E23:E33" si="2">D23</f>
        <v>0</v>
      </c>
      <c r="F23" s="7">
        <v>0</v>
      </c>
      <c r="G23" s="7">
        <v>0</v>
      </c>
    </row>
    <row r="24" spans="1:7" x14ac:dyDescent="0.25">
      <c r="A24" s="166">
        <v>11.6666666666667</v>
      </c>
      <c r="B24" s="6" t="s">
        <v>75</v>
      </c>
      <c r="C24" s="93">
        <v>0</v>
      </c>
      <c r="D24" s="93">
        <v>0</v>
      </c>
      <c r="E24" s="7">
        <f t="shared" si="2"/>
        <v>0</v>
      </c>
      <c r="F24" s="7">
        <v>0</v>
      </c>
      <c r="G24" s="7">
        <v>0</v>
      </c>
    </row>
    <row r="25" spans="1:7" x14ac:dyDescent="0.25">
      <c r="A25" s="107">
        <v>12.1666666666667</v>
      </c>
      <c r="B25" s="8" t="s">
        <v>76</v>
      </c>
      <c r="C25" s="94">
        <v>0</v>
      </c>
      <c r="D25" s="94">
        <v>0</v>
      </c>
      <c r="E25" s="9">
        <f t="shared" si="2"/>
        <v>0</v>
      </c>
      <c r="F25" s="9">
        <v>0</v>
      </c>
      <c r="G25" s="9">
        <v>0</v>
      </c>
    </row>
    <row r="26" spans="1:7" x14ac:dyDescent="0.25">
      <c r="A26" s="107">
        <v>12.6666666666667</v>
      </c>
      <c r="B26" s="6" t="s">
        <v>77</v>
      </c>
      <c r="C26" s="93">
        <v>0</v>
      </c>
      <c r="D26" s="93">
        <v>0</v>
      </c>
      <c r="E26" s="7">
        <f t="shared" si="2"/>
        <v>0</v>
      </c>
      <c r="F26" s="7">
        <v>0</v>
      </c>
      <c r="G26" s="7">
        <v>0</v>
      </c>
    </row>
    <row r="27" spans="1:7" x14ac:dyDescent="0.25">
      <c r="A27" s="166">
        <v>13.1666666666667</v>
      </c>
      <c r="B27" s="6" t="s">
        <v>78</v>
      </c>
      <c r="C27" s="93">
        <v>0</v>
      </c>
      <c r="D27" s="93">
        <v>0</v>
      </c>
      <c r="E27" s="7">
        <f t="shared" si="2"/>
        <v>0</v>
      </c>
      <c r="F27" s="7">
        <v>0</v>
      </c>
      <c r="G27" s="7">
        <v>0</v>
      </c>
    </row>
    <row r="28" spans="1:7" s="98" customFormat="1" x14ac:dyDescent="0.25">
      <c r="A28" s="107">
        <v>13.6666666666667</v>
      </c>
      <c r="B28" s="95" t="s">
        <v>124</v>
      </c>
      <c r="C28" s="97">
        <f>61000000*0.9</f>
        <v>54900000</v>
      </c>
      <c r="D28" s="97">
        <f>61000000*0.9</f>
        <v>54900000</v>
      </c>
      <c r="E28" s="96">
        <f t="shared" si="2"/>
        <v>54900000</v>
      </c>
      <c r="F28" s="96">
        <v>0</v>
      </c>
      <c r="G28" s="96">
        <v>0</v>
      </c>
    </row>
    <row r="29" spans="1:7" s="98" customFormat="1" x14ac:dyDescent="0.25">
      <c r="A29" s="107">
        <v>14.1666666666667</v>
      </c>
      <c r="B29" s="95" t="s">
        <v>348</v>
      </c>
      <c r="C29" s="97">
        <f>9601332*0.5+785000</f>
        <v>5585666</v>
      </c>
      <c r="D29" s="93">
        <f>9700000+6500000</f>
        <v>16200000</v>
      </c>
      <c r="E29" s="99">
        <f t="shared" si="2"/>
        <v>16200000</v>
      </c>
      <c r="F29" s="96">
        <v>0</v>
      </c>
      <c r="G29" s="96">
        <v>0</v>
      </c>
    </row>
    <row r="30" spans="1:7" s="98" customFormat="1" x14ac:dyDescent="0.25">
      <c r="A30" s="166">
        <v>14.6666666666667</v>
      </c>
      <c r="B30" s="95" t="s">
        <v>79</v>
      </c>
      <c r="C30" s="97">
        <v>0</v>
      </c>
      <c r="D30" s="97">
        <v>0</v>
      </c>
      <c r="E30" s="96">
        <f t="shared" si="2"/>
        <v>0</v>
      </c>
      <c r="F30" s="96">
        <v>0</v>
      </c>
      <c r="G30" s="96">
        <v>0</v>
      </c>
    </row>
    <row r="31" spans="1:7" s="98" customFormat="1" x14ac:dyDescent="0.25">
      <c r="A31" s="107">
        <v>15.1666666666667</v>
      </c>
      <c r="B31" s="95" t="s">
        <v>80</v>
      </c>
      <c r="C31" s="97">
        <v>0</v>
      </c>
      <c r="D31" s="97">
        <v>0</v>
      </c>
      <c r="E31" s="96">
        <f t="shared" si="2"/>
        <v>0</v>
      </c>
      <c r="F31" s="96">
        <v>0</v>
      </c>
      <c r="G31" s="96">
        <v>0</v>
      </c>
    </row>
    <row r="32" spans="1:7" s="98" customFormat="1" x14ac:dyDescent="0.25">
      <c r="A32" s="107">
        <v>15.6666666666667</v>
      </c>
      <c r="B32" s="95" t="s">
        <v>81</v>
      </c>
      <c r="C32" s="97">
        <v>0</v>
      </c>
      <c r="D32" s="97">
        <v>0</v>
      </c>
      <c r="E32" s="96">
        <f t="shared" si="2"/>
        <v>0</v>
      </c>
      <c r="F32" s="96">
        <v>0</v>
      </c>
      <c r="G32" s="96">
        <v>0</v>
      </c>
    </row>
    <row r="33" spans="1:7" s="98" customFormat="1" x14ac:dyDescent="0.25">
      <c r="A33" s="166">
        <v>16.1666666666667</v>
      </c>
      <c r="B33" s="95" t="s">
        <v>347</v>
      </c>
      <c r="C33" s="97">
        <v>0</v>
      </c>
      <c r="D33" s="97">
        <v>0</v>
      </c>
      <c r="E33" s="96">
        <f t="shared" si="2"/>
        <v>0</v>
      </c>
      <c r="F33" s="96">
        <v>0</v>
      </c>
      <c r="G33" s="96">
        <v>0</v>
      </c>
    </row>
    <row r="34" spans="1:7" x14ac:dyDescent="0.25">
      <c r="A34" s="107">
        <v>16.6666666666667</v>
      </c>
      <c r="B34" s="8" t="s">
        <v>235</v>
      </c>
      <c r="C34" s="94">
        <f>SUM(C23:C33)</f>
        <v>60485666</v>
      </c>
      <c r="D34" s="94">
        <f>SUM(D23:D33)</f>
        <v>71100000</v>
      </c>
      <c r="E34" s="9">
        <f>SUM(E23:E33)</f>
        <v>71100000</v>
      </c>
      <c r="F34" s="9">
        <f>SUM(F23:F33)</f>
        <v>0</v>
      </c>
      <c r="G34" s="9">
        <f>SUM(G23:G33)</f>
        <v>0</v>
      </c>
    </row>
    <row r="35" spans="1:7" x14ac:dyDescent="0.25">
      <c r="A35" s="107">
        <v>17.1666666666667</v>
      </c>
      <c r="B35" s="6" t="s">
        <v>82</v>
      </c>
      <c r="C35" s="93">
        <v>580000</v>
      </c>
      <c r="D35" s="93">
        <v>580000</v>
      </c>
      <c r="E35" s="7">
        <f>D35</f>
        <v>580000</v>
      </c>
      <c r="F35" s="7">
        <v>0</v>
      </c>
      <c r="G35" s="7">
        <v>0</v>
      </c>
    </row>
    <row r="36" spans="1:7" x14ac:dyDescent="0.25">
      <c r="A36" s="166">
        <v>17.6666666666667</v>
      </c>
      <c r="B36" s="8" t="s">
        <v>83</v>
      </c>
      <c r="C36" s="94">
        <f>SUM(C34:C35)</f>
        <v>61065666</v>
      </c>
      <c r="D36" s="94">
        <f>SUM(D34:D35)</f>
        <v>71680000</v>
      </c>
      <c r="E36" s="9">
        <f>SUM(E34:E35)</f>
        <v>71680000</v>
      </c>
      <c r="F36" s="9">
        <f>SUM(F34:F35)</f>
        <v>0</v>
      </c>
      <c r="G36" s="9">
        <f>SUM(G34:G35)</f>
        <v>0</v>
      </c>
    </row>
    <row r="37" spans="1:7" x14ac:dyDescent="0.25">
      <c r="A37" s="107">
        <v>18.1666666666667</v>
      </c>
      <c r="B37" s="6" t="s">
        <v>84</v>
      </c>
      <c r="C37" s="93"/>
      <c r="D37" s="93"/>
      <c r="E37" s="7">
        <f t="shared" ref="E37:E49" si="3">D37-F37</f>
        <v>0</v>
      </c>
      <c r="F37" s="7">
        <v>0</v>
      </c>
      <c r="G37" s="7">
        <v>0</v>
      </c>
    </row>
    <row r="38" spans="1:7" x14ac:dyDescent="0.25">
      <c r="A38" s="107">
        <v>18.6666666666667</v>
      </c>
      <c r="B38" s="6" t="s">
        <v>85</v>
      </c>
      <c r="C38" s="93">
        <f>23500000+5500000+1000000</f>
        <v>30000000</v>
      </c>
      <c r="D38" s="93">
        <f>23500000+5500000+1000000</f>
        <v>30000000</v>
      </c>
      <c r="E38" s="7">
        <f t="shared" si="3"/>
        <v>14253655</v>
      </c>
      <c r="F38" s="7">
        <f>15706345+40000</f>
        <v>15746345</v>
      </c>
      <c r="G38" s="7">
        <v>0</v>
      </c>
    </row>
    <row r="39" spans="1:7" x14ac:dyDescent="0.25">
      <c r="A39" s="166">
        <v>19.1666666666667</v>
      </c>
      <c r="B39" s="6" t="s">
        <v>86</v>
      </c>
      <c r="C39" s="93">
        <v>50000</v>
      </c>
      <c r="D39" s="93">
        <v>50000</v>
      </c>
      <c r="E39" s="7">
        <f t="shared" si="3"/>
        <v>0</v>
      </c>
      <c r="F39" s="7">
        <v>50000</v>
      </c>
      <c r="G39" s="7">
        <v>0</v>
      </c>
    </row>
    <row r="40" spans="1:7" x14ac:dyDescent="0.25">
      <c r="A40" s="107">
        <v>19.6666666666667</v>
      </c>
      <c r="B40" s="6" t="s">
        <v>87</v>
      </c>
      <c r="C40" s="93"/>
      <c r="D40" s="93"/>
      <c r="E40" s="7">
        <f t="shared" si="3"/>
        <v>0</v>
      </c>
      <c r="F40" s="7">
        <v>0</v>
      </c>
      <c r="G40" s="7">
        <v>0</v>
      </c>
    </row>
    <row r="41" spans="1:7" x14ac:dyDescent="0.25">
      <c r="A41" s="107">
        <v>20.1666666666667</v>
      </c>
      <c r="B41" s="6" t="s">
        <v>88</v>
      </c>
      <c r="C41" s="93">
        <v>0</v>
      </c>
      <c r="D41" s="93">
        <v>0</v>
      </c>
      <c r="E41" s="7">
        <f t="shared" si="3"/>
        <v>0</v>
      </c>
      <c r="F41" s="7">
        <v>0</v>
      </c>
      <c r="G41" s="7">
        <v>0</v>
      </c>
    </row>
    <row r="42" spans="1:7" x14ac:dyDescent="0.25">
      <c r="A42" s="166">
        <v>20.6666666666667</v>
      </c>
      <c r="B42" s="6" t="s">
        <v>89</v>
      </c>
      <c r="C42" s="93">
        <v>4200000</v>
      </c>
      <c r="D42" s="93">
        <v>4200000</v>
      </c>
      <c r="E42" s="7">
        <f t="shared" si="3"/>
        <v>91077</v>
      </c>
      <c r="F42" s="7">
        <v>4108923</v>
      </c>
      <c r="G42" s="7">
        <v>0</v>
      </c>
    </row>
    <row r="43" spans="1:7" s="98" customFormat="1" x14ac:dyDescent="0.25">
      <c r="A43" s="107">
        <v>21.1666666666667</v>
      </c>
      <c r="B43" s="95" t="s">
        <v>90</v>
      </c>
      <c r="C43" s="93">
        <v>3643983</v>
      </c>
      <c r="D43" s="93">
        <v>3643983</v>
      </c>
      <c r="E43" s="7">
        <f t="shared" si="3"/>
        <v>3643983</v>
      </c>
      <c r="F43" s="96"/>
      <c r="G43" s="96">
        <v>0</v>
      </c>
    </row>
    <row r="44" spans="1:7" x14ac:dyDescent="0.25">
      <c r="A44" s="107">
        <v>21.6666666666667</v>
      </c>
      <c r="B44" s="10" t="s">
        <v>286</v>
      </c>
      <c r="C44" s="93">
        <v>0</v>
      </c>
      <c r="D44" s="93">
        <v>0</v>
      </c>
      <c r="E44" s="7">
        <f t="shared" si="3"/>
        <v>0</v>
      </c>
      <c r="F44" s="7">
        <v>0</v>
      </c>
      <c r="G44" s="7">
        <v>0</v>
      </c>
    </row>
    <row r="45" spans="1:7" x14ac:dyDescent="0.25">
      <c r="A45" s="166">
        <v>22.1666666666667</v>
      </c>
      <c r="B45" s="10" t="s">
        <v>287</v>
      </c>
      <c r="C45" s="93">
        <v>150</v>
      </c>
      <c r="D45" s="93">
        <v>250</v>
      </c>
      <c r="E45" s="7">
        <f t="shared" si="3"/>
        <v>250</v>
      </c>
      <c r="F45" s="7">
        <v>0</v>
      </c>
      <c r="G45" s="7">
        <v>0</v>
      </c>
    </row>
    <row r="46" spans="1:7" x14ac:dyDescent="0.25">
      <c r="A46" s="107">
        <v>22.6666666666667</v>
      </c>
      <c r="B46" s="11" t="s">
        <v>288</v>
      </c>
      <c r="C46" s="94">
        <f>SUM(C45)</f>
        <v>150</v>
      </c>
      <c r="D46" s="94">
        <f>SUM(D45)</f>
        <v>250</v>
      </c>
      <c r="E46" s="7">
        <f t="shared" si="3"/>
        <v>250</v>
      </c>
      <c r="F46" s="9">
        <v>0</v>
      </c>
      <c r="G46" s="9">
        <f>G45</f>
        <v>0</v>
      </c>
    </row>
    <row r="47" spans="1:7" x14ac:dyDescent="0.25">
      <c r="A47" s="107">
        <v>23.1666666666667</v>
      </c>
      <c r="B47" s="10" t="s">
        <v>289</v>
      </c>
      <c r="C47" s="93"/>
      <c r="D47" s="93"/>
      <c r="E47" s="7">
        <f t="shared" si="3"/>
        <v>0</v>
      </c>
      <c r="F47" s="7">
        <v>0</v>
      </c>
      <c r="G47" s="7">
        <v>0</v>
      </c>
    </row>
    <row r="48" spans="1:7" x14ac:dyDescent="0.25">
      <c r="A48" s="166">
        <v>23.6666666666667</v>
      </c>
      <c r="B48" s="10" t="s">
        <v>290</v>
      </c>
      <c r="C48" s="93"/>
      <c r="D48" s="93"/>
      <c r="E48" s="7">
        <f t="shared" si="3"/>
        <v>0</v>
      </c>
      <c r="F48" s="7">
        <v>0</v>
      </c>
      <c r="G48" s="7">
        <v>0</v>
      </c>
    </row>
    <row r="49" spans="1:7" x14ac:dyDescent="0.25">
      <c r="A49" s="107">
        <v>24.1666666666667</v>
      </c>
      <c r="B49" s="11" t="s">
        <v>291</v>
      </c>
      <c r="C49" s="93"/>
      <c r="D49" s="93"/>
      <c r="E49" s="7">
        <f t="shared" si="3"/>
        <v>0</v>
      </c>
      <c r="F49" s="7">
        <v>0</v>
      </c>
      <c r="G49" s="7">
        <v>0</v>
      </c>
    </row>
    <row r="50" spans="1:7" x14ac:dyDescent="0.25">
      <c r="A50" s="107">
        <v>24.6666666666667</v>
      </c>
      <c r="B50" s="10" t="s">
        <v>292</v>
      </c>
      <c r="C50" s="93"/>
      <c r="D50" s="93"/>
      <c r="E50" s="7"/>
      <c r="F50" s="7">
        <v>0</v>
      </c>
      <c r="G50" s="7">
        <v>0</v>
      </c>
    </row>
    <row r="51" spans="1:7" x14ac:dyDescent="0.25">
      <c r="A51" s="166">
        <v>25.1666666666667</v>
      </c>
      <c r="B51" s="10" t="s">
        <v>244</v>
      </c>
      <c r="C51" s="93"/>
      <c r="D51" s="93"/>
      <c r="E51" s="7">
        <f>D51-F51</f>
        <v>0</v>
      </c>
      <c r="F51" s="7">
        <v>0</v>
      </c>
      <c r="G51" s="7">
        <v>0</v>
      </c>
    </row>
    <row r="52" spans="1:7" x14ac:dyDescent="0.25">
      <c r="A52" s="107">
        <v>25.6666666666667</v>
      </c>
      <c r="B52" s="8" t="s">
        <v>91</v>
      </c>
      <c r="C52" s="9">
        <f>SUM(C38:C45)</f>
        <v>37894133</v>
      </c>
      <c r="D52" s="9">
        <f>SUM(D38:D45)</f>
        <v>37894233</v>
      </c>
      <c r="E52" s="9">
        <f>SUM(E38:E45)</f>
        <v>17988965</v>
      </c>
      <c r="F52" s="9">
        <f>SUM(F38:F45)</f>
        <v>19905268</v>
      </c>
      <c r="G52" s="9">
        <f>SUM(G38:G45)</f>
        <v>0</v>
      </c>
    </row>
    <row r="53" spans="1:7" x14ac:dyDescent="0.25">
      <c r="A53" s="107">
        <v>27</v>
      </c>
      <c r="B53" s="6" t="s">
        <v>92</v>
      </c>
      <c r="C53" s="93"/>
      <c r="D53" s="93"/>
      <c r="E53" s="7">
        <f t="shared" ref="E53:E63" si="4">D53</f>
        <v>0</v>
      </c>
      <c r="F53" s="7">
        <v>0</v>
      </c>
      <c r="G53" s="7">
        <v>0</v>
      </c>
    </row>
    <row r="54" spans="1:7" x14ac:dyDescent="0.25">
      <c r="A54" s="166">
        <v>28</v>
      </c>
      <c r="B54" s="6" t="s">
        <v>93</v>
      </c>
      <c r="C54" s="93"/>
      <c r="D54" s="93"/>
      <c r="E54" s="7">
        <f t="shared" si="4"/>
        <v>0</v>
      </c>
      <c r="F54" s="7">
        <v>0</v>
      </c>
      <c r="G54" s="7">
        <v>0</v>
      </c>
    </row>
    <row r="55" spans="1:7" x14ac:dyDescent="0.25">
      <c r="A55" s="107">
        <v>29</v>
      </c>
      <c r="B55" s="6" t="s">
        <v>94</v>
      </c>
      <c r="C55" s="93"/>
      <c r="D55" s="93"/>
      <c r="E55" s="7">
        <f t="shared" si="4"/>
        <v>0</v>
      </c>
      <c r="F55" s="7">
        <v>0</v>
      </c>
      <c r="G55" s="7">
        <v>0</v>
      </c>
    </row>
    <row r="56" spans="1:7" x14ac:dyDescent="0.25">
      <c r="A56" s="166">
        <v>30</v>
      </c>
      <c r="B56" s="6" t="s">
        <v>95</v>
      </c>
      <c r="C56" s="93"/>
      <c r="D56" s="93"/>
      <c r="E56" s="7">
        <f t="shared" si="4"/>
        <v>0</v>
      </c>
      <c r="F56" s="7">
        <v>0</v>
      </c>
      <c r="G56" s="7">
        <v>0</v>
      </c>
    </row>
    <row r="57" spans="1:7" x14ac:dyDescent="0.25">
      <c r="A57" s="107">
        <v>31</v>
      </c>
      <c r="B57" s="6" t="s">
        <v>96</v>
      </c>
      <c r="C57" s="93"/>
      <c r="D57" s="93"/>
      <c r="E57" s="7">
        <f t="shared" si="4"/>
        <v>0</v>
      </c>
      <c r="F57" s="7">
        <v>0</v>
      </c>
      <c r="G57" s="7">
        <v>0</v>
      </c>
    </row>
    <row r="58" spans="1:7" x14ac:dyDescent="0.25">
      <c r="A58" s="166">
        <v>32</v>
      </c>
      <c r="B58" s="8" t="s">
        <v>97</v>
      </c>
      <c r="C58" s="9">
        <v>0</v>
      </c>
      <c r="D58" s="9">
        <v>0</v>
      </c>
      <c r="E58" s="7">
        <f t="shared" si="4"/>
        <v>0</v>
      </c>
      <c r="F58" s="9">
        <v>0</v>
      </c>
      <c r="G58" s="9">
        <v>0</v>
      </c>
    </row>
    <row r="59" spans="1:7" ht="31.5" x14ac:dyDescent="0.25">
      <c r="A59" s="107">
        <v>33</v>
      </c>
      <c r="B59" s="10" t="s">
        <v>98</v>
      </c>
      <c r="C59" s="93"/>
      <c r="D59" s="93"/>
      <c r="E59" s="7">
        <f t="shared" si="4"/>
        <v>0</v>
      </c>
      <c r="F59" s="7">
        <v>0</v>
      </c>
      <c r="G59" s="7">
        <v>0</v>
      </c>
    </row>
    <row r="60" spans="1:7" ht="31.5" x14ac:dyDescent="0.25">
      <c r="A60" s="166">
        <v>34</v>
      </c>
      <c r="B60" s="10" t="s">
        <v>293</v>
      </c>
      <c r="C60" s="93"/>
      <c r="D60" s="93"/>
      <c r="E60" s="7">
        <f t="shared" si="4"/>
        <v>0</v>
      </c>
      <c r="F60" s="7">
        <v>0</v>
      </c>
      <c r="G60" s="7">
        <v>0</v>
      </c>
    </row>
    <row r="61" spans="1:7" ht="47.25" x14ac:dyDescent="0.25">
      <c r="A61" s="107">
        <v>35</v>
      </c>
      <c r="B61" s="10" t="s">
        <v>294</v>
      </c>
      <c r="C61" s="93"/>
      <c r="D61" s="93"/>
      <c r="E61" s="7">
        <f t="shared" si="4"/>
        <v>0</v>
      </c>
      <c r="F61" s="7">
        <v>0</v>
      </c>
      <c r="G61" s="7">
        <v>0</v>
      </c>
    </row>
    <row r="62" spans="1:7" ht="31.5" x14ac:dyDescent="0.25">
      <c r="A62" s="166">
        <v>36</v>
      </c>
      <c r="B62" s="10" t="s">
        <v>99</v>
      </c>
      <c r="C62" s="93"/>
      <c r="D62" s="93"/>
      <c r="E62" s="7">
        <f t="shared" si="4"/>
        <v>0</v>
      </c>
      <c r="F62" s="7">
        <v>0</v>
      </c>
      <c r="G62" s="7">
        <v>0</v>
      </c>
    </row>
    <row r="63" spans="1:7" x14ac:dyDescent="0.25">
      <c r="A63" s="107">
        <v>37</v>
      </c>
      <c r="B63" s="10" t="s">
        <v>295</v>
      </c>
      <c r="C63" s="93">
        <v>1000000</v>
      </c>
      <c r="D63" s="93">
        <v>2000000</v>
      </c>
      <c r="E63" s="99">
        <f t="shared" si="4"/>
        <v>2000000</v>
      </c>
      <c r="F63" s="7">
        <v>0</v>
      </c>
      <c r="G63" s="7">
        <v>0</v>
      </c>
    </row>
    <row r="64" spans="1:7" x14ac:dyDescent="0.25">
      <c r="A64" s="166">
        <v>38</v>
      </c>
      <c r="B64" s="8" t="s">
        <v>100</v>
      </c>
      <c r="C64" s="94">
        <f>SUM(C59:C63)</f>
        <v>1000000</v>
      </c>
      <c r="D64" s="94">
        <f>SUM(D59:D63)</f>
        <v>2000000</v>
      </c>
      <c r="E64" s="94">
        <f>SUM(E59:E63)</f>
        <v>2000000</v>
      </c>
      <c r="F64" s="9">
        <v>0</v>
      </c>
      <c r="G64" s="9">
        <v>0</v>
      </c>
    </row>
    <row r="65" spans="1:8" ht="31.5" x14ac:dyDescent="0.25">
      <c r="A65" s="107">
        <v>39</v>
      </c>
      <c r="B65" s="10" t="s">
        <v>101</v>
      </c>
      <c r="C65" s="93"/>
      <c r="D65" s="93"/>
      <c r="E65" s="7">
        <f>D65</f>
        <v>0</v>
      </c>
      <c r="F65" s="7">
        <v>0</v>
      </c>
      <c r="G65" s="7">
        <v>0</v>
      </c>
    </row>
    <row r="66" spans="1:8" ht="31.5" x14ac:dyDescent="0.25">
      <c r="A66" s="166">
        <v>40</v>
      </c>
      <c r="B66" s="10" t="s">
        <v>296</v>
      </c>
      <c r="C66" s="93"/>
      <c r="D66" s="93"/>
      <c r="E66" s="7">
        <f>D66</f>
        <v>0</v>
      </c>
      <c r="F66" s="7">
        <v>0</v>
      </c>
      <c r="G66" s="7">
        <v>0</v>
      </c>
    </row>
    <row r="67" spans="1:8" ht="39.75" customHeight="1" x14ac:dyDescent="0.25">
      <c r="A67" s="107">
        <v>41</v>
      </c>
      <c r="B67" s="10" t="s">
        <v>297</v>
      </c>
      <c r="C67" s="93"/>
      <c r="D67" s="93"/>
      <c r="E67" s="7">
        <f>D67</f>
        <v>0</v>
      </c>
      <c r="F67" s="7">
        <v>0</v>
      </c>
      <c r="G67" s="7">
        <v>0</v>
      </c>
    </row>
    <row r="68" spans="1:8" ht="31.5" x14ac:dyDescent="0.25">
      <c r="A68" s="166">
        <v>42</v>
      </c>
      <c r="B68" s="10" t="s">
        <v>102</v>
      </c>
      <c r="C68" s="93"/>
      <c r="D68" s="93"/>
      <c r="E68" s="7">
        <f>D68</f>
        <v>0</v>
      </c>
      <c r="F68" s="7">
        <v>0</v>
      </c>
      <c r="G68" s="7">
        <v>0</v>
      </c>
    </row>
    <row r="69" spans="1:8" x14ac:dyDescent="0.25">
      <c r="A69" s="107">
        <v>43</v>
      </c>
      <c r="B69" s="10" t="s">
        <v>298</v>
      </c>
      <c r="C69" s="93">
        <v>10000000</v>
      </c>
      <c r="D69" s="93">
        <v>10000000</v>
      </c>
      <c r="E69" s="7">
        <f>D69</f>
        <v>10000000</v>
      </c>
      <c r="F69" s="7"/>
      <c r="G69" s="7">
        <v>0</v>
      </c>
    </row>
    <row r="70" spans="1:8" x14ac:dyDescent="0.25">
      <c r="A70" s="166">
        <v>44</v>
      </c>
      <c r="B70" s="8" t="s">
        <v>103</v>
      </c>
      <c r="C70" s="9">
        <f>SUM(C65:C69)</f>
        <v>10000000</v>
      </c>
      <c r="D70" s="9">
        <f>SUM(D65:D69)</f>
        <v>10000000</v>
      </c>
      <c r="E70" s="9">
        <f>SUM(E65:E69)</f>
        <v>10000000</v>
      </c>
      <c r="F70" s="9">
        <f>SUM(F65:F69)</f>
        <v>0</v>
      </c>
      <c r="G70" s="9">
        <f>SUM(G65:G69)</f>
        <v>0</v>
      </c>
    </row>
    <row r="71" spans="1:8" x14ac:dyDescent="0.25">
      <c r="A71" s="107">
        <v>45</v>
      </c>
      <c r="B71" s="8" t="s">
        <v>104</v>
      </c>
      <c r="C71" s="9">
        <f>C70+C64+C52+C36+C22+C16</f>
        <v>149768827</v>
      </c>
      <c r="D71" s="9">
        <f>D70+D64+D52+D36+D22+D16</f>
        <v>177829037</v>
      </c>
      <c r="E71" s="9">
        <f>E70+E64+E52+E36+E22+E16</f>
        <v>157923769</v>
      </c>
      <c r="F71" s="9">
        <f>F70+F64+F52+F36+F22+F16</f>
        <v>19905268</v>
      </c>
      <c r="G71" s="9">
        <f>G70+G64+G52+G36+G22+G16</f>
        <v>0</v>
      </c>
      <c r="H71" s="87"/>
    </row>
    <row r="72" spans="1:8" x14ac:dyDescent="0.25">
      <c r="A72" s="166">
        <v>46</v>
      </c>
      <c r="B72" s="6" t="s">
        <v>105</v>
      </c>
      <c r="C72" s="93">
        <v>0</v>
      </c>
      <c r="D72" s="93">
        <v>0</v>
      </c>
      <c r="E72" s="12">
        <f t="shared" ref="E72:E82" si="5">D72</f>
        <v>0</v>
      </c>
      <c r="F72" s="12">
        <v>0</v>
      </c>
      <c r="G72" s="12">
        <v>0</v>
      </c>
    </row>
    <row r="73" spans="1:8" ht="31.5" x14ac:dyDescent="0.25">
      <c r="A73" s="107">
        <v>47</v>
      </c>
      <c r="B73" s="6" t="s">
        <v>106</v>
      </c>
      <c r="C73" s="93">
        <v>0</v>
      </c>
      <c r="D73" s="93">
        <v>0</v>
      </c>
      <c r="E73" s="12">
        <f t="shared" si="5"/>
        <v>0</v>
      </c>
      <c r="F73" s="12">
        <v>0</v>
      </c>
      <c r="G73" s="12">
        <v>0</v>
      </c>
    </row>
    <row r="74" spans="1:8" x14ac:dyDescent="0.25">
      <c r="A74" s="166">
        <v>48</v>
      </c>
      <c r="B74" s="6" t="s">
        <v>107</v>
      </c>
      <c r="C74" s="93">
        <v>0</v>
      </c>
      <c r="D74" s="93">
        <v>0</v>
      </c>
      <c r="E74" s="12">
        <f t="shared" si="5"/>
        <v>0</v>
      </c>
      <c r="F74" s="12">
        <v>0</v>
      </c>
      <c r="G74" s="12">
        <v>0</v>
      </c>
    </row>
    <row r="75" spans="1:8" x14ac:dyDescent="0.25">
      <c r="A75" s="107">
        <v>49</v>
      </c>
      <c r="B75" s="8" t="s">
        <v>108</v>
      </c>
      <c r="C75" s="93">
        <f>SUM(C72:C74)</f>
        <v>0</v>
      </c>
      <c r="D75" s="93">
        <f>SUM(D72:D74)</f>
        <v>0</v>
      </c>
      <c r="E75" s="13">
        <f t="shared" si="5"/>
        <v>0</v>
      </c>
      <c r="F75" s="13">
        <v>0</v>
      </c>
      <c r="G75" s="13">
        <v>0</v>
      </c>
    </row>
    <row r="76" spans="1:8" ht="31.5" x14ac:dyDescent="0.25">
      <c r="A76" s="166">
        <v>50</v>
      </c>
      <c r="B76" s="10" t="s">
        <v>299</v>
      </c>
      <c r="C76" s="93"/>
      <c r="D76" s="93"/>
      <c r="E76" s="12">
        <f t="shared" si="5"/>
        <v>0</v>
      </c>
      <c r="F76" s="12">
        <v>0</v>
      </c>
      <c r="G76" s="12">
        <v>0</v>
      </c>
    </row>
    <row r="77" spans="1:8" x14ac:dyDescent="0.25">
      <c r="A77" s="107">
        <v>51</v>
      </c>
      <c r="B77" s="10" t="s">
        <v>300</v>
      </c>
      <c r="C77" s="93"/>
      <c r="D77" s="93"/>
      <c r="E77" s="12">
        <f t="shared" si="5"/>
        <v>0</v>
      </c>
      <c r="F77" s="12">
        <v>0</v>
      </c>
      <c r="G77" s="12">
        <v>0</v>
      </c>
    </row>
    <row r="78" spans="1:8" ht="31.5" x14ac:dyDescent="0.25">
      <c r="A78" s="166">
        <v>52</v>
      </c>
      <c r="B78" s="10" t="s">
        <v>301</v>
      </c>
      <c r="C78" s="93"/>
      <c r="D78" s="93"/>
      <c r="E78" s="12">
        <f t="shared" si="5"/>
        <v>0</v>
      </c>
      <c r="F78" s="12">
        <v>0</v>
      </c>
      <c r="G78" s="12">
        <v>0</v>
      </c>
    </row>
    <row r="79" spans="1:8" x14ac:dyDescent="0.25">
      <c r="A79" s="107">
        <v>53</v>
      </c>
      <c r="B79" s="10" t="s">
        <v>302</v>
      </c>
      <c r="C79" s="93"/>
      <c r="D79" s="93"/>
      <c r="E79" s="12">
        <f t="shared" si="5"/>
        <v>0</v>
      </c>
      <c r="F79" s="12">
        <v>0</v>
      </c>
      <c r="G79" s="12">
        <v>0</v>
      </c>
    </row>
    <row r="80" spans="1:8" x14ac:dyDescent="0.25">
      <c r="A80" s="166">
        <v>54</v>
      </c>
      <c r="B80" s="8" t="s">
        <v>109</v>
      </c>
      <c r="C80" s="93"/>
      <c r="D80" s="93"/>
      <c r="E80" s="13">
        <f t="shared" si="5"/>
        <v>0</v>
      </c>
      <c r="F80" s="13">
        <v>0</v>
      </c>
      <c r="G80" s="13">
        <v>0</v>
      </c>
    </row>
    <row r="81" spans="1:7" x14ac:dyDescent="0.25">
      <c r="A81" s="107">
        <v>55</v>
      </c>
      <c r="B81" s="6" t="s">
        <v>110</v>
      </c>
      <c r="C81" s="93">
        <v>117777321</v>
      </c>
      <c r="D81" s="93">
        <v>117777321</v>
      </c>
      <c r="E81" s="100">
        <f t="shared" si="5"/>
        <v>117777321</v>
      </c>
      <c r="F81" s="100">
        <v>0</v>
      </c>
      <c r="G81" s="100">
        <v>0</v>
      </c>
    </row>
    <row r="82" spans="1:7" x14ac:dyDescent="0.25">
      <c r="A82" s="166">
        <v>56</v>
      </c>
      <c r="B82" s="6" t="s">
        <v>111</v>
      </c>
      <c r="C82" s="93"/>
      <c r="D82" s="93"/>
      <c r="E82" s="100">
        <f t="shared" si="5"/>
        <v>0</v>
      </c>
      <c r="F82" s="100">
        <v>0</v>
      </c>
      <c r="G82" s="100">
        <v>0</v>
      </c>
    </row>
    <row r="83" spans="1:7" x14ac:dyDescent="0.25">
      <c r="A83" s="107">
        <v>57</v>
      </c>
      <c r="B83" s="8" t="s">
        <v>112</v>
      </c>
      <c r="C83" s="101">
        <f>SUM(C81:C82)</f>
        <v>117777321</v>
      </c>
      <c r="D83" s="101">
        <f>SUM(D81:D82)</f>
        <v>117777321</v>
      </c>
      <c r="E83" s="101">
        <f>SUM(E81:E82)</f>
        <v>117777321</v>
      </c>
      <c r="F83" s="101">
        <f>SUM(F81:F82)</f>
        <v>0</v>
      </c>
      <c r="G83" s="101">
        <f>SUM(G81:G82)</f>
        <v>0</v>
      </c>
    </row>
    <row r="84" spans="1:7" x14ac:dyDescent="0.25">
      <c r="A84" s="166">
        <v>58</v>
      </c>
      <c r="B84" s="6" t="s">
        <v>113</v>
      </c>
      <c r="C84" s="93">
        <v>245000</v>
      </c>
      <c r="D84" s="93">
        <v>245000</v>
      </c>
      <c r="E84" s="12">
        <f t="shared" ref="E84:E91" si="6">D84</f>
        <v>245000</v>
      </c>
      <c r="F84" s="12">
        <v>0</v>
      </c>
      <c r="G84" s="12">
        <v>0</v>
      </c>
    </row>
    <row r="85" spans="1:7" x14ac:dyDescent="0.25">
      <c r="A85" s="107">
        <v>59</v>
      </c>
      <c r="B85" s="6" t="s">
        <v>114</v>
      </c>
      <c r="C85" s="93"/>
      <c r="D85" s="93"/>
      <c r="E85" s="12">
        <f t="shared" si="6"/>
        <v>0</v>
      </c>
      <c r="F85" s="12">
        <v>0</v>
      </c>
      <c r="G85" s="12">
        <v>0</v>
      </c>
    </row>
    <row r="86" spans="1:7" x14ac:dyDescent="0.25">
      <c r="A86" s="166">
        <v>60</v>
      </c>
      <c r="B86" s="6" t="s">
        <v>115</v>
      </c>
      <c r="C86" s="93"/>
      <c r="D86" s="93"/>
      <c r="E86" s="12">
        <f t="shared" si="6"/>
        <v>0</v>
      </c>
      <c r="F86" s="12">
        <v>0</v>
      </c>
      <c r="G86" s="12">
        <v>0</v>
      </c>
    </row>
    <row r="87" spans="1:7" x14ac:dyDescent="0.25">
      <c r="A87" s="107">
        <v>61</v>
      </c>
      <c r="B87" s="6" t="s">
        <v>303</v>
      </c>
      <c r="C87" s="93"/>
      <c r="D87" s="93"/>
      <c r="E87" s="12">
        <f t="shared" si="6"/>
        <v>0</v>
      </c>
      <c r="F87" s="12">
        <v>0</v>
      </c>
      <c r="G87" s="12">
        <v>0</v>
      </c>
    </row>
    <row r="88" spans="1:7" x14ac:dyDescent="0.25">
      <c r="A88" s="166">
        <v>62</v>
      </c>
      <c r="B88" s="6" t="s">
        <v>116</v>
      </c>
      <c r="C88" s="93"/>
      <c r="D88" s="93"/>
      <c r="E88" s="12">
        <f t="shared" si="6"/>
        <v>0</v>
      </c>
      <c r="F88" s="12">
        <v>0</v>
      </c>
      <c r="G88" s="12">
        <v>0</v>
      </c>
    </row>
    <row r="89" spans="1:7" x14ac:dyDescent="0.25">
      <c r="A89" s="107">
        <v>63</v>
      </c>
      <c r="B89" s="10" t="s">
        <v>304</v>
      </c>
      <c r="C89" s="93"/>
      <c r="D89" s="93"/>
      <c r="E89" s="12">
        <f t="shared" si="6"/>
        <v>0</v>
      </c>
      <c r="F89" s="12">
        <v>0</v>
      </c>
      <c r="G89" s="12">
        <v>0</v>
      </c>
    </row>
    <row r="90" spans="1:7" x14ac:dyDescent="0.25">
      <c r="A90" s="166">
        <v>64</v>
      </c>
      <c r="B90" s="10" t="s">
        <v>305</v>
      </c>
      <c r="C90" s="93"/>
      <c r="D90" s="93"/>
      <c r="E90" s="12">
        <f t="shared" si="6"/>
        <v>0</v>
      </c>
      <c r="F90" s="12">
        <v>0</v>
      </c>
      <c r="G90" s="12">
        <v>0</v>
      </c>
    </row>
    <row r="91" spans="1:7" x14ac:dyDescent="0.25">
      <c r="A91" s="107">
        <v>65</v>
      </c>
      <c r="B91" s="11" t="s">
        <v>310</v>
      </c>
      <c r="C91" s="93"/>
      <c r="D91" s="93"/>
      <c r="E91" s="12">
        <f t="shared" si="6"/>
        <v>0</v>
      </c>
      <c r="F91" s="12">
        <v>0</v>
      </c>
      <c r="G91" s="12">
        <v>0</v>
      </c>
    </row>
    <row r="92" spans="1:7" x14ac:dyDescent="0.25">
      <c r="A92" s="166">
        <v>66</v>
      </c>
      <c r="B92" s="8" t="s">
        <v>117</v>
      </c>
      <c r="C92" s="13">
        <f>C83+C84</f>
        <v>118022321</v>
      </c>
      <c r="D92" s="13">
        <f>D83+D84</f>
        <v>118022321</v>
      </c>
      <c r="E92" s="13">
        <f>E83+E84</f>
        <v>118022321</v>
      </c>
      <c r="F92" s="13">
        <f>F83+F84</f>
        <v>0</v>
      </c>
      <c r="G92" s="13">
        <f>G83+G84</f>
        <v>0</v>
      </c>
    </row>
    <row r="93" spans="1:7" ht="31.5" x14ac:dyDescent="0.25">
      <c r="A93" s="107">
        <v>67</v>
      </c>
      <c r="B93" s="6" t="s">
        <v>118</v>
      </c>
      <c r="C93" s="93"/>
      <c r="D93" s="93"/>
      <c r="E93" s="12">
        <f t="shared" ref="E93:E100" si="7">D93</f>
        <v>0</v>
      </c>
      <c r="F93" s="12">
        <v>0</v>
      </c>
      <c r="G93" s="12">
        <v>0</v>
      </c>
    </row>
    <row r="94" spans="1:7" ht="31.5" x14ac:dyDescent="0.25">
      <c r="A94" s="166">
        <v>68</v>
      </c>
      <c r="B94" s="6" t="s">
        <v>119</v>
      </c>
      <c r="C94" s="93"/>
      <c r="D94" s="93"/>
      <c r="E94" s="12">
        <f t="shared" si="7"/>
        <v>0</v>
      </c>
      <c r="F94" s="12">
        <v>0</v>
      </c>
      <c r="G94" s="12">
        <v>0</v>
      </c>
    </row>
    <row r="95" spans="1:7" x14ac:dyDescent="0.25">
      <c r="A95" s="107">
        <v>69</v>
      </c>
      <c r="B95" s="6" t="s">
        <v>120</v>
      </c>
      <c r="C95" s="93"/>
      <c r="D95" s="93"/>
      <c r="E95" s="12">
        <f t="shared" si="7"/>
        <v>0</v>
      </c>
      <c r="F95" s="12">
        <v>0</v>
      </c>
      <c r="G95" s="12">
        <v>0</v>
      </c>
    </row>
    <row r="96" spans="1:7" ht="31.5" x14ac:dyDescent="0.25">
      <c r="A96" s="166">
        <v>70</v>
      </c>
      <c r="B96" s="10" t="s">
        <v>306</v>
      </c>
      <c r="C96" s="93"/>
      <c r="D96" s="93"/>
      <c r="E96" s="12">
        <f t="shared" si="7"/>
        <v>0</v>
      </c>
      <c r="F96" s="12">
        <v>0</v>
      </c>
      <c r="G96" s="12">
        <v>0</v>
      </c>
    </row>
    <row r="97" spans="1:7" x14ac:dyDescent="0.25">
      <c r="A97" s="107">
        <v>71</v>
      </c>
      <c r="B97" s="10" t="s">
        <v>307</v>
      </c>
      <c r="C97" s="93"/>
      <c r="D97" s="93"/>
      <c r="E97" s="12">
        <f t="shared" si="7"/>
        <v>0</v>
      </c>
      <c r="F97" s="12">
        <v>0</v>
      </c>
      <c r="G97" s="12">
        <v>0</v>
      </c>
    </row>
    <row r="98" spans="1:7" x14ac:dyDescent="0.25">
      <c r="A98" s="166">
        <v>72</v>
      </c>
      <c r="B98" s="8" t="s">
        <v>121</v>
      </c>
      <c r="C98" s="93"/>
      <c r="D98" s="93"/>
      <c r="E98" s="13">
        <f t="shared" si="7"/>
        <v>0</v>
      </c>
      <c r="F98" s="13">
        <v>0</v>
      </c>
      <c r="G98" s="13">
        <v>0</v>
      </c>
    </row>
    <row r="99" spans="1:7" ht="31.5" x14ac:dyDescent="0.25">
      <c r="A99" s="107">
        <v>73</v>
      </c>
      <c r="B99" s="6" t="s">
        <v>122</v>
      </c>
      <c r="C99" s="93"/>
      <c r="D99" s="93"/>
      <c r="E99" s="12">
        <f t="shared" si="7"/>
        <v>0</v>
      </c>
      <c r="F99" s="12">
        <v>0</v>
      </c>
      <c r="G99" s="12">
        <v>0</v>
      </c>
    </row>
    <row r="100" spans="1:7" x14ac:dyDescent="0.25">
      <c r="A100" s="166">
        <v>74</v>
      </c>
      <c r="B100" s="6" t="s">
        <v>308</v>
      </c>
      <c r="C100" s="93"/>
      <c r="D100" s="93"/>
      <c r="E100" s="12">
        <f t="shared" si="7"/>
        <v>0</v>
      </c>
      <c r="F100" s="12">
        <v>0</v>
      </c>
      <c r="G100" s="12">
        <v>0</v>
      </c>
    </row>
    <row r="101" spans="1:7" x14ac:dyDescent="0.25">
      <c r="A101" s="107">
        <v>75</v>
      </c>
      <c r="B101" s="8" t="s">
        <v>123</v>
      </c>
      <c r="C101" s="13">
        <f>C92+C91+C98+C80</f>
        <v>118022321</v>
      </c>
      <c r="D101" s="13">
        <f>D92+D91+D98+D80</f>
        <v>118022321</v>
      </c>
      <c r="E101" s="13">
        <f>E92+E91+E98+E80</f>
        <v>118022321</v>
      </c>
      <c r="F101" s="13">
        <f>F83+F92+F91+F98</f>
        <v>0</v>
      </c>
      <c r="G101" s="13">
        <f>G83+G92+G91+G98</f>
        <v>0</v>
      </c>
    </row>
    <row r="102" spans="1:7" x14ac:dyDescent="0.25">
      <c r="A102" s="166">
        <v>76</v>
      </c>
      <c r="B102" s="106" t="s">
        <v>241</v>
      </c>
      <c r="C102" s="13">
        <f>C101+C71</f>
        <v>267791148</v>
      </c>
      <c r="D102" s="13">
        <f>D101+D71</f>
        <v>295851358</v>
      </c>
      <c r="E102" s="13">
        <f>E101+E71</f>
        <v>275946090</v>
      </c>
      <c r="F102" s="13">
        <f>F101+F71</f>
        <v>19905268</v>
      </c>
      <c r="G102" s="13">
        <f>G101+G71</f>
        <v>0</v>
      </c>
    </row>
    <row r="103" spans="1:7" s="103" customFormat="1" x14ac:dyDescent="0.25">
      <c r="C103" s="105"/>
      <c r="D103" s="105"/>
      <c r="E103" s="15"/>
      <c r="F103" s="15"/>
      <c r="G103" s="15"/>
    </row>
    <row r="104" spans="1:7" s="103" customFormat="1" x14ac:dyDescent="0.25">
      <c r="E104" s="15"/>
      <c r="F104" s="15"/>
      <c r="G104" s="15"/>
    </row>
    <row r="105" spans="1:7" s="103" customFormat="1" x14ac:dyDescent="0.25">
      <c r="E105" s="104"/>
      <c r="F105" s="104"/>
      <c r="G105" s="104"/>
    </row>
    <row r="106" spans="1:7" s="103" customFormat="1" x14ac:dyDescent="0.25">
      <c r="E106" s="104"/>
      <c r="F106" s="104"/>
      <c r="G106" s="104"/>
    </row>
    <row r="107" spans="1:7" s="103" customFormat="1" x14ac:dyDescent="0.25">
      <c r="E107" s="105"/>
      <c r="F107" s="105"/>
      <c r="G107" s="105"/>
    </row>
    <row r="108" spans="1:7" s="103" customFormat="1" x14ac:dyDescent="0.25">
      <c r="E108" s="105"/>
      <c r="F108" s="105"/>
      <c r="G108" s="105"/>
    </row>
    <row r="109" spans="1:7" s="103" customFormat="1" x14ac:dyDescent="0.25">
      <c r="E109" s="105"/>
      <c r="F109" s="105"/>
      <c r="G109" s="105"/>
    </row>
    <row r="110" spans="1:7" s="103" customFormat="1" x14ac:dyDescent="0.25">
      <c r="E110" s="105"/>
      <c r="F110" s="105"/>
      <c r="G110" s="105"/>
    </row>
    <row r="111" spans="1:7" s="103" customFormat="1" x14ac:dyDescent="0.25">
      <c r="E111" s="105"/>
      <c r="F111" s="105"/>
      <c r="G111" s="105"/>
    </row>
    <row r="112" spans="1:7" s="103" customFormat="1" x14ac:dyDescent="0.25">
      <c r="E112" s="105"/>
      <c r="F112" s="105"/>
      <c r="G112" s="105"/>
    </row>
    <row r="113" spans="5:7" s="103" customFormat="1" x14ac:dyDescent="0.25">
      <c r="E113" s="105"/>
      <c r="F113" s="105"/>
      <c r="G113" s="105"/>
    </row>
    <row r="114" spans="5:7" s="103" customFormat="1" x14ac:dyDescent="0.25">
      <c r="E114" s="105"/>
      <c r="F114" s="105"/>
      <c r="G114" s="105"/>
    </row>
    <row r="115" spans="5:7" s="103" customFormat="1" x14ac:dyDescent="0.25">
      <c r="E115" s="105"/>
      <c r="F115" s="105"/>
      <c r="G115" s="105"/>
    </row>
    <row r="116" spans="5:7" s="103" customFormat="1" x14ac:dyDescent="0.25">
      <c r="E116" s="105"/>
      <c r="F116" s="105"/>
      <c r="G116" s="105"/>
    </row>
    <row r="117" spans="5:7" s="103" customFormat="1" x14ac:dyDescent="0.25">
      <c r="E117" s="105"/>
      <c r="F117" s="105"/>
      <c r="G117" s="105"/>
    </row>
    <row r="118" spans="5:7" s="103" customFormat="1" x14ac:dyDescent="0.25">
      <c r="E118" s="105"/>
      <c r="F118" s="105"/>
      <c r="G118" s="105"/>
    </row>
    <row r="119" spans="5:7" s="103" customFormat="1" x14ac:dyDescent="0.25">
      <c r="E119" s="105"/>
      <c r="F119" s="105"/>
      <c r="G119" s="105"/>
    </row>
    <row r="120" spans="5:7" s="103" customFormat="1" x14ac:dyDescent="0.25">
      <c r="E120" s="105"/>
      <c r="F120" s="105"/>
      <c r="G120" s="105"/>
    </row>
    <row r="121" spans="5:7" s="103" customFormat="1" x14ac:dyDescent="0.25">
      <c r="E121" s="105"/>
      <c r="F121" s="105"/>
      <c r="G121" s="105"/>
    </row>
    <row r="122" spans="5:7" s="103" customFormat="1" x14ac:dyDescent="0.25">
      <c r="E122" s="105"/>
      <c r="F122" s="105"/>
      <c r="G122" s="105"/>
    </row>
    <row r="123" spans="5:7" s="103" customFormat="1" x14ac:dyDescent="0.25">
      <c r="E123" s="105"/>
      <c r="F123" s="105"/>
      <c r="G123" s="105"/>
    </row>
    <row r="124" spans="5:7" s="103" customFormat="1" x14ac:dyDescent="0.25">
      <c r="E124" s="105"/>
      <c r="F124" s="105"/>
      <c r="G124" s="105"/>
    </row>
    <row r="125" spans="5:7" s="103" customFormat="1" x14ac:dyDescent="0.25">
      <c r="E125" s="105"/>
      <c r="F125" s="105"/>
      <c r="G125" s="105"/>
    </row>
    <row r="126" spans="5:7" s="103" customFormat="1" x14ac:dyDescent="0.25">
      <c r="E126" s="105"/>
      <c r="F126" s="105"/>
      <c r="G126" s="105"/>
    </row>
    <row r="127" spans="5:7" s="103" customFormat="1" x14ac:dyDescent="0.25">
      <c r="E127" s="105"/>
      <c r="F127" s="105"/>
      <c r="G127" s="105"/>
    </row>
    <row r="128" spans="5:7" s="103" customFormat="1" x14ac:dyDescent="0.25">
      <c r="E128" s="105"/>
      <c r="F128" s="105"/>
      <c r="G128" s="105"/>
    </row>
    <row r="129" spans="5:7" s="103" customFormat="1" x14ac:dyDescent="0.25">
      <c r="E129" s="105"/>
      <c r="F129" s="105"/>
      <c r="G129" s="105"/>
    </row>
    <row r="130" spans="5:7" s="103" customFormat="1" x14ac:dyDescent="0.25">
      <c r="E130" s="105"/>
      <c r="F130" s="105"/>
      <c r="G130" s="105"/>
    </row>
    <row r="131" spans="5:7" s="103" customFormat="1" x14ac:dyDescent="0.25">
      <c r="E131" s="105"/>
      <c r="F131" s="105"/>
      <c r="G131" s="105"/>
    </row>
    <row r="132" spans="5:7" s="103" customFormat="1" x14ac:dyDescent="0.25">
      <c r="E132" s="105"/>
      <c r="F132" s="105"/>
      <c r="G132" s="105"/>
    </row>
    <row r="133" spans="5:7" s="103" customFormat="1" x14ac:dyDescent="0.25">
      <c r="E133" s="105"/>
      <c r="F133" s="105"/>
      <c r="G133" s="105"/>
    </row>
    <row r="134" spans="5:7" s="103" customFormat="1" x14ac:dyDescent="0.25">
      <c r="E134" s="105"/>
      <c r="F134" s="105"/>
      <c r="G134" s="105"/>
    </row>
    <row r="135" spans="5:7" s="103" customFormat="1" x14ac:dyDescent="0.25">
      <c r="E135" s="105"/>
      <c r="F135" s="105"/>
      <c r="G135" s="105"/>
    </row>
    <row r="136" spans="5:7" s="103" customFormat="1" x14ac:dyDescent="0.25">
      <c r="E136" s="105"/>
      <c r="F136" s="105"/>
      <c r="G136" s="105"/>
    </row>
    <row r="137" spans="5:7" s="103" customFormat="1" x14ac:dyDescent="0.25">
      <c r="E137" s="105"/>
      <c r="F137" s="105"/>
      <c r="G137" s="105"/>
    </row>
    <row r="138" spans="5:7" s="103" customFormat="1" x14ac:dyDescent="0.25">
      <c r="E138" s="105"/>
      <c r="F138" s="105"/>
      <c r="G138" s="105"/>
    </row>
    <row r="139" spans="5:7" s="103" customFormat="1" x14ac:dyDescent="0.25">
      <c r="E139" s="105"/>
      <c r="F139" s="105"/>
      <c r="G139" s="105"/>
    </row>
    <row r="140" spans="5:7" s="103" customFormat="1" x14ac:dyDescent="0.25">
      <c r="E140" s="105"/>
      <c r="F140" s="105"/>
      <c r="G140" s="105"/>
    </row>
    <row r="141" spans="5:7" s="103" customFormat="1" x14ac:dyDescent="0.25">
      <c r="E141" s="105"/>
      <c r="F141" s="105"/>
      <c r="G141" s="105"/>
    </row>
    <row r="142" spans="5:7" s="103" customFormat="1" x14ac:dyDescent="0.25">
      <c r="E142" s="105"/>
      <c r="F142" s="105"/>
      <c r="G142" s="105"/>
    </row>
    <row r="143" spans="5:7" s="103" customFormat="1" x14ac:dyDescent="0.25">
      <c r="E143" s="105"/>
      <c r="F143" s="105"/>
      <c r="G143" s="105"/>
    </row>
    <row r="144" spans="5:7" s="103" customFormat="1" x14ac:dyDescent="0.25">
      <c r="E144" s="105"/>
      <c r="F144" s="105"/>
      <c r="G144" s="105"/>
    </row>
    <row r="145" spans="5:7" s="103" customFormat="1" x14ac:dyDescent="0.25">
      <c r="E145" s="105"/>
      <c r="F145" s="105"/>
      <c r="G145" s="105"/>
    </row>
    <row r="146" spans="5:7" s="103" customFormat="1" x14ac:dyDescent="0.25">
      <c r="E146" s="105"/>
      <c r="F146" s="105"/>
      <c r="G146" s="105"/>
    </row>
    <row r="147" spans="5:7" s="103" customFormat="1" x14ac:dyDescent="0.25">
      <c r="E147" s="105"/>
      <c r="F147" s="105"/>
      <c r="G147" s="105"/>
    </row>
    <row r="148" spans="5:7" s="103" customFormat="1" x14ac:dyDescent="0.25">
      <c r="E148" s="105"/>
      <c r="F148" s="105"/>
      <c r="G148" s="105"/>
    </row>
    <row r="149" spans="5:7" s="103" customFormat="1" x14ac:dyDescent="0.25">
      <c r="E149" s="105"/>
      <c r="F149" s="105"/>
      <c r="G149" s="105"/>
    </row>
    <row r="150" spans="5:7" s="103" customFormat="1" x14ac:dyDescent="0.25">
      <c r="E150" s="105"/>
      <c r="F150" s="105"/>
      <c r="G150" s="105"/>
    </row>
    <row r="151" spans="5:7" s="103" customFormat="1" x14ac:dyDescent="0.25">
      <c r="E151" s="105"/>
      <c r="F151" s="105"/>
      <c r="G151" s="105"/>
    </row>
    <row r="152" spans="5:7" s="103" customFormat="1" x14ac:dyDescent="0.25">
      <c r="E152" s="105"/>
      <c r="F152" s="105"/>
      <c r="G152" s="105"/>
    </row>
    <row r="153" spans="5:7" s="103" customFormat="1" x14ac:dyDescent="0.25">
      <c r="E153" s="105"/>
      <c r="F153" s="105"/>
      <c r="G153" s="105"/>
    </row>
    <row r="154" spans="5:7" s="103" customFormat="1" x14ac:dyDescent="0.25">
      <c r="E154" s="105"/>
      <c r="F154" s="105"/>
      <c r="G154" s="105"/>
    </row>
    <row r="155" spans="5:7" s="103" customFormat="1" x14ac:dyDescent="0.25">
      <c r="E155" s="105"/>
      <c r="F155" s="105"/>
      <c r="G155" s="105"/>
    </row>
    <row r="156" spans="5:7" s="103" customFormat="1" x14ac:dyDescent="0.25">
      <c r="E156" s="105"/>
      <c r="F156" s="105"/>
      <c r="G156" s="105"/>
    </row>
    <row r="157" spans="5:7" s="103" customFormat="1" x14ac:dyDescent="0.25">
      <c r="E157" s="105"/>
      <c r="F157" s="105"/>
      <c r="G157" s="105"/>
    </row>
    <row r="158" spans="5:7" s="103" customFormat="1" x14ac:dyDescent="0.25">
      <c r="E158" s="105"/>
      <c r="F158" s="105"/>
      <c r="G158" s="105"/>
    </row>
    <row r="159" spans="5:7" s="103" customFormat="1" x14ac:dyDescent="0.25">
      <c r="E159" s="105"/>
      <c r="F159" s="105"/>
      <c r="G159" s="105"/>
    </row>
    <row r="160" spans="5:7" s="103" customFormat="1" x14ac:dyDescent="0.25">
      <c r="E160" s="105"/>
      <c r="F160" s="105"/>
      <c r="G160" s="105"/>
    </row>
    <row r="161" spans="5:7" s="103" customFormat="1" x14ac:dyDescent="0.25">
      <c r="E161" s="105"/>
      <c r="F161" s="105"/>
      <c r="G161" s="105"/>
    </row>
    <row r="162" spans="5:7" s="103" customFormat="1" x14ac:dyDescent="0.25">
      <c r="E162" s="105"/>
      <c r="F162" s="105"/>
      <c r="G162" s="105"/>
    </row>
    <row r="163" spans="5:7" s="103" customFormat="1" x14ac:dyDescent="0.25">
      <c r="E163" s="105"/>
      <c r="F163" s="105"/>
      <c r="G163" s="105"/>
    </row>
    <row r="164" spans="5:7" s="103" customFormat="1" x14ac:dyDescent="0.25">
      <c r="E164" s="105"/>
      <c r="F164" s="105"/>
      <c r="G164" s="105"/>
    </row>
    <row r="165" spans="5:7" s="103" customFormat="1" x14ac:dyDescent="0.25">
      <c r="E165" s="105"/>
      <c r="F165" s="105"/>
      <c r="G165" s="105"/>
    </row>
    <row r="166" spans="5:7" s="103" customFormat="1" x14ac:dyDescent="0.25">
      <c r="E166" s="105"/>
      <c r="F166" s="105"/>
      <c r="G166" s="105"/>
    </row>
    <row r="167" spans="5:7" s="103" customFormat="1" x14ac:dyDescent="0.25">
      <c r="E167" s="105"/>
      <c r="F167" s="105"/>
      <c r="G167" s="105"/>
    </row>
    <row r="168" spans="5:7" s="103" customFormat="1" x14ac:dyDescent="0.25">
      <c r="E168" s="105"/>
      <c r="F168" s="105"/>
      <c r="G168" s="105"/>
    </row>
    <row r="169" spans="5:7" s="103" customFormat="1" x14ac:dyDescent="0.25">
      <c r="E169" s="105"/>
      <c r="F169" s="105"/>
      <c r="G169" s="105"/>
    </row>
    <row r="170" spans="5:7" s="103" customFormat="1" x14ac:dyDescent="0.25">
      <c r="E170" s="105"/>
      <c r="F170" s="105"/>
      <c r="G170" s="105"/>
    </row>
    <row r="171" spans="5:7" s="103" customFormat="1" x14ac:dyDescent="0.25">
      <c r="E171" s="105"/>
      <c r="F171" s="105"/>
      <c r="G171" s="105"/>
    </row>
    <row r="172" spans="5:7" s="103" customFormat="1" x14ac:dyDescent="0.25">
      <c r="E172" s="105"/>
      <c r="F172" s="105"/>
      <c r="G172" s="105"/>
    </row>
    <row r="173" spans="5:7" s="103" customFormat="1" x14ac:dyDescent="0.25">
      <c r="E173" s="105"/>
      <c r="F173" s="105"/>
      <c r="G173" s="105"/>
    </row>
    <row r="174" spans="5:7" s="103" customFormat="1" x14ac:dyDescent="0.25">
      <c r="E174" s="105"/>
      <c r="F174" s="105"/>
      <c r="G174" s="105"/>
    </row>
    <row r="175" spans="5:7" s="103" customFormat="1" x14ac:dyDescent="0.25">
      <c r="E175" s="105"/>
      <c r="F175" s="105"/>
      <c r="G175" s="105"/>
    </row>
    <row r="176" spans="5:7" s="103" customFormat="1" x14ac:dyDescent="0.25">
      <c r="E176" s="105"/>
      <c r="F176" s="105"/>
      <c r="G176" s="105"/>
    </row>
    <row r="177" spans="5:7" s="103" customFormat="1" x14ac:dyDescent="0.25">
      <c r="E177" s="105"/>
      <c r="F177" s="105"/>
      <c r="G177" s="105"/>
    </row>
    <row r="178" spans="5:7" s="103" customFormat="1" x14ac:dyDescent="0.25">
      <c r="E178" s="105"/>
      <c r="F178" s="105"/>
      <c r="G178" s="105"/>
    </row>
    <row r="179" spans="5:7" s="103" customFormat="1" x14ac:dyDescent="0.25">
      <c r="E179" s="105"/>
      <c r="F179" s="105"/>
      <c r="G179" s="105"/>
    </row>
    <row r="180" spans="5:7" s="103" customFormat="1" x14ac:dyDescent="0.25">
      <c r="E180" s="105"/>
      <c r="F180" s="105"/>
      <c r="G180" s="105"/>
    </row>
    <row r="181" spans="5:7" s="103" customFormat="1" x14ac:dyDescent="0.25">
      <c r="E181" s="105"/>
      <c r="F181" s="105"/>
      <c r="G181" s="105"/>
    </row>
    <row r="182" spans="5:7" s="103" customFormat="1" x14ac:dyDescent="0.25">
      <c r="E182" s="105"/>
      <c r="F182" s="105"/>
      <c r="G182" s="105"/>
    </row>
    <row r="183" spans="5:7" s="103" customFormat="1" x14ac:dyDescent="0.25">
      <c r="E183" s="105"/>
      <c r="F183" s="105"/>
      <c r="G183" s="105"/>
    </row>
    <row r="184" spans="5:7" s="103" customFormat="1" x14ac:dyDescent="0.25">
      <c r="E184" s="105"/>
      <c r="F184" s="105"/>
      <c r="G184" s="105"/>
    </row>
    <row r="185" spans="5:7" s="103" customFormat="1" x14ac:dyDescent="0.25">
      <c r="E185" s="105"/>
      <c r="F185" s="105"/>
      <c r="G185" s="105"/>
    </row>
    <row r="186" spans="5:7" s="103" customFormat="1" x14ac:dyDescent="0.25">
      <c r="E186" s="105"/>
      <c r="F186" s="105"/>
      <c r="G186" s="105"/>
    </row>
    <row r="187" spans="5:7" s="103" customFormat="1" x14ac:dyDescent="0.25">
      <c r="E187" s="105"/>
      <c r="F187" s="105"/>
      <c r="G187" s="105"/>
    </row>
    <row r="188" spans="5:7" s="103" customFormat="1" x14ac:dyDescent="0.25">
      <c r="E188" s="105"/>
      <c r="F188" s="105"/>
      <c r="G188" s="105"/>
    </row>
    <row r="189" spans="5:7" s="103" customFormat="1" x14ac:dyDescent="0.25">
      <c r="E189" s="105"/>
      <c r="F189" s="105"/>
      <c r="G189" s="105"/>
    </row>
    <row r="190" spans="5:7" s="103" customFormat="1" x14ac:dyDescent="0.25">
      <c r="E190" s="105"/>
      <c r="F190" s="105"/>
      <c r="G190" s="105"/>
    </row>
    <row r="191" spans="5:7" s="103" customFormat="1" x14ac:dyDescent="0.25">
      <c r="E191" s="105"/>
      <c r="F191" s="105"/>
      <c r="G191" s="105"/>
    </row>
    <row r="192" spans="5:7" s="103" customFormat="1" x14ac:dyDescent="0.25">
      <c r="E192" s="105"/>
      <c r="F192" s="105"/>
      <c r="G192" s="105"/>
    </row>
    <row r="193" spans="5:7" s="103" customFormat="1" x14ac:dyDescent="0.25">
      <c r="E193" s="105"/>
      <c r="F193" s="105"/>
      <c r="G193" s="105"/>
    </row>
    <row r="194" spans="5:7" s="103" customFormat="1" x14ac:dyDescent="0.25">
      <c r="E194" s="105"/>
      <c r="F194" s="105"/>
      <c r="G194" s="105"/>
    </row>
    <row r="195" spans="5:7" s="103" customFormat="1" x14ac:dyDescent="0.25">
      <c r="E195" s="105"/>
      <c r="F195" s="105"/>
      <c r="G195" s="105"/>
    </row>
    <row r="196" spans="5:7" s="103" customFormat="1" x14ac:dyDescent="0.25">
      <c r="E196" s="105"/>
      <c r="F196" s="105"/>
      <c r="G196" s="105"/>
    </row>
    <row r="197" spans="5:7" s="103" customFormat="1" x14ac:dyDescent="0.25">
      <c r="E197" s="105"/>
      <c r="F197" s="105"/>
      <c r="G197" s="105"/>
    </row>
    <row r="198" spans="5:7" s="103" customFormat="1" x14ac:dyDescent="0.25">
      <c r="E198" s="105"/>
      <c r="F198" s="105"/>
      <c r="G198" s="105"/>
    </row>
    <row r="199" spans="5:7" s="103" customFormat="1" x14ac:dyDescent="0.25">
      <c r="E199" s="105"/>
      <c r="F199" s="105"/>
      <c r="G199" s="105"/>
    </row>
    <row r="200" spans="5:7" s="103" customFormat="1" x14ac:dyDescent="0.25">
      <c r="E200" s="105"/>
      <c r="F200" s="105"/>
      <c r="G200" s="105"/>
    </row>
    <row r="201" spans="5:7" s="103" customFormat="1" x14ac:dyDescent="0.25">
      <c r="E201" s="105"/>
      <c r="F201" s="105"/>
      <c r="G201" s="105"/>
    </row>
    <row r="202" spans="5:7" s="103" customFormat="1" x14ac:dyDescent="0.25">
      <c r="E202" s="105"/>
      <c r="F202" s="105"/>
      <c r="G202" s="105"/>
    </row>
    <row r="203" spans="5:7" s="103" customFormat="1" x14ac:dyDescent="0.25">
      <c r="E203" s="105"/>
      <c r="F203" s="105"/>
      <c r="G203" s="105"/>
    </row>
    <row r="204" spans="5:7" s="103" customFormat="1" x14ac:dyDescent="0.25">
      <c r="E204" s="105"/>
      <c r="F204" s="105"/>
      <c r="G204" s="105"/>
    </row>
    <row r="205" spans="5:7" s="103" customFormat="1" x14ac:dyDescent="0.25">
      <c r="E205" s="105"/>
      <c r="F205" s="105"/>
      <c r="G205" s="105"/>
    </row>
    <row r="206" spans="5:7" s="103" customFormat="1" x14ac:dyDescent="0.25">
      <c r="E206" s="105"/>
      <c r="F206" s="105"/>
      <c r="G206" s="105"/>
    </row>
    <row r="207" spans="5:7" s="103" customFormat="1" x14ac:dyDescent="0.25">
      <c r="E207" s="105"/>
      <c r="F207" s="105"/>
      <c r="G207" s="105"/>
    </row>
    <row r="208" spans="5:7" s="103" customFormat="1" x14ac:dyDescent="0.25">
      <c r="E208" s="105"/>
      <c r="F208" s="105"/>
      <c r="G208" s="105"/>
    </row>
    <row r="209" spans="5:7" s="103" customFormat="1" x14ac:dyDescent="0.25">
      <c r="E209" s="105"/>
      <c r="F209" s="105"/>
      <c r="G209" s="105"/>
    </row>
    <row r="210" spans="5:7" s="103" customFormat="1" x14ac:dyDescent="0.25">
      <c r="E210" s="105"/>
      <c r="F210" s="105"/>
      <c r="G210" s="105"/>
    </row>
    <row r="211" spans="5:7" s="103" customFormat="1" x14ac:dyDescent="0.25">
      <c r="E211" s="105"/>
      <c r="F211" s="105"/>
      <c r="G211" s="105"/>
    </row>
    <row r="212" spans="5:7" s="103" customFormat="1" x14ac:dyDescent="0.25">
      <c r="E212" s="105"/>
      <c r="F212" s="105"/>
      <c r="G212" s="105"/>
    </row>
    <row r="213" spans="5:7" s="103" customFormat="1" x14ac:dyDescent="0.25">
      <c r="E213" s="105"/>
      <c r="F213" s="105"/>
      <c r="G213" s="105"/>
    </row>
    <row r="214" spans="5:7" s="103" customFormat="1" x14ac:dyDescent="0.25">
      <c r="E214" s="105"/>
      <c r="F214" s="105"/>
      <c r="G214" s="105"/>
    </row>
    <row r="215" spans="5:7" s="103" customFormat="1" x14ac:dyDescent="0.25">
      <c r="E215" s="105"/>
      <c r="F215" s="105"/>
      <c r="G215" s="105"/>
    </row>
    <row r="216" spans="5:7" s="103" customFormat="1" x14ac:dyDescent="0.25">
      <c r="E216" s="105"/>
      <c r="F216" s="105"/>
      <c r="G216" s="105"/>
    </row>
    <row r="217" spans="5:7" s="103" customFormat="1" x14ac:dyDescent="0.25">
      <c r="E217" s="105"/>
      <c r="F217" s="105"/>
      <c r="G217" s="105"/>
    </row>
    <row r="218" spans="5:7" s="103" customFormat="1" x14ac:dyDescent="0.25">
      <c r="E218" s="105"/>
      <c r="F218" s="105"/>
      <c r="G218" s="105"/>
    </row>
    <row r="219" spans="5:7" s="103" customFormat="1" x14ac:dyDescent="0.25">
      <c r="E219" s="105"/>
      <c r="F219" s="105"/>
      <c r="G219" s="105"/>
    </row>
    <row r="220" spans="5:7" s="103" customFormat="1" x14ac:dyDescent="0.25">
      <c r="E220" s="105"/>
      <c r="F220" s="105"/>
      <c r="G220" s="105"/>
    </row>
    <row r="221" spans="5:7" s="103" customFormat="1" x14ac:dyDescent="0.25">
      <c r="E221" s="105"/>
      <c r="F221" s="105"/>
      <c r="G221" s="105"/>
    </row>
    <row r="222" spans="5:7" s="103" customFormat="1" x14ac:dyDescent="0.25">
      <c r="E222" s="105"/>
      <c r="F222" s="105"/>
      <c r="G222" s="105"/>
    </row>
    <row r="223" spans="5:7" s="103" customFormat="1" x14ac:dyDescent="0.25">
      <c r="E223" s="105"/>
      <c r="F223" s="105"/>
      <c r="G223" s="105"/>
    </row>
    <row r="224" spans="5:7" s="103" customFormat="1" x14ac:dyDescent="0.25">
      <c r="E224" s="105"/>
      <c r="F224" s="105"/>
      <c r="G224" s="105"/>
    </row>
    <row r="225" spans="5:7" s="103" customFormat="1" x14ac:dyDescent="0.25">
      <c r="E225" s="105"/>
      <c r="F225" s="105"/>
      <c r="G225" s="105"/>
    </row>
    <row r="226" spans="5:7" s="103" customFormat="1" x14ac:dyDescent="0.25">
      <c r="E226" s="105"/>
      <c r="F226" s="105"/>
      <c r="G226" s="105"/>
    </row>
    <row r="227" spans="5:7" s="103" customFormat="1" x14ac:dyDescent="0.25">
      <c r="E227" s="105"/>
      <c r="F227" s="105"/>
      <c r="G227" s="105"/>
    </row>
    <row r="228" spans="5:7" s="103" customFormat="1" x14ac:dyDescent="0.25">
      <c r="E228" s="105"/>
      <c r="F228" s="105"/>
      <c r="G228" s="105"/>
    </row>
    <row r="229" spans="5:7" s="103" customFormat="1" x14ac:dyDescent="0.25">
      <c r="E229" s="105"/>
      <c r="F229" s="105"/>
      <c r="G229" s="105"/>
    </row>
    <row r="230" spans="5:7" s="103" customFormat="1" x14ac:dyDescent="0.25">
      <c r="E230" s="105"/>
      <c r="F230" s="105"/>
      <c r="G230" s="105"/>
    </row>
    <row r="231" spans="5:7" s="103" customFormat="1" x14ac:dyDescent="0.25">
      <c r="E231" s="105"/>
      <c r="F231" s="105"/>
      <c r="G231" s="105"/>
    </row>
    <row r="232" spans="5:7" s="103" customFormat="1" x14ac:dyDescent="0.25">
      <c r="E232" s="105"/>
      <c r="F232" s="105"/>
      <c r="G232" s="105"/>
    </row>
    <row r="233" spans="5:7" s="103" customFormat="1" x14ac:dyDescent="0.25">
      <c r="E233" s="105"/>
      <c r="F233" s="105"/>
      <c r="G233" s="105"/>
    </row>
    <row r="234" spans="5:7" s="103" customFormat="1" x14ac:dyDescent="0.25">
      <c r="E234" s="105"/>
      <c r="F234" s="105"/>
      <c r="G234" s="105"/>
    </row>
    <row r="235" spans="5:7" s="103" customFormat="1" x14ac:dyDescent="0.25">
      <c r="E235" s="105"/>
      <c r="F235" s="105"/>
      <c r="G235" s="105"/>
    </row>
    <row r="236" spans="5:7" s="103" customFormat="1" x14ac:dyDescent="0.25">
      <c r="E236" s="105"/>
      <c r="F236" s="105"/>
      <c r="G236" s="105"/>
    </row>
    <row r="237" spans="5:7" s="103" customFormat="1" x14ac:dyDescent="0.25">
      <c r="E237" s="105"/>
      <c r="F237" s="105"/>
      <c r="G237" s="105"/>
    </row>
    <row r="238" spans="5:7" s="103" customFormat="1" x14ac:dyDescent="0.25">
      <c r="E238" s="105"/>
      <c r="F238" s="105"/>
      <c r="G238" s="105"/>
    </row>
    <row r="239" spans="5:7" s="103" customFormat="1" x14ac:dyDescent="0.25">
      <c r="E239" s="105"/>
      <c r="F239" s="105"/>
      <c r="G239" s="105"/>
    </row>
    <row r="240" spans="5:7" s="103" customFormat="1" x14ac:dyDescent="0.25">
      <c r="E240" s="105"/>
      <c r="F240" s="105"/>
      <c r="G240" s="105"/>
    </row>
    <row r="241" spans="5:7" s="103" customFormat="1" x14ac:dyDescent="0.25">
      <c r="E241" s="105"/>
      <c r="F241" s="105"/>
      <c r="G241" s="105"/>
    </row>
    <row r="242" spans="5:7" s="103" customFormat="1" x14ac:dyDescent="0.25">
      <c r="E242" s="105"/>
      <c r="F242" s="105"/>
      <c r="G242" s="105"/>
    </row>
    <row r="243" spans="5:7" s="103" customFormat="1" x14ac:dyDescent="0.25">
      <c r="E243" s="105"/>
      <c r="F243" s="105"/>
      <c r="G243" s="105"/>
    </row>
    <row r="244" spans="5:7" s="103" customFormat="1" x14ac:dyDescent="0.25">
      <c r="E244" s="105"/>
      <c r="F244" s="105"/>
      <c r="G244" s="105"/>
    </row>
    <row r="245" spans="5:7" s="103" customFormat="1" x14ac:dyDescent="0.25">
      <c r="E245" s="105"/>
      <c r="F245" s="105"/>
      <c r="G245" s="105"/>
    </row>
    <row r="246" spans="5:7" s="103" customFormat="1" x14ac:dyDescent="0.25">
      <c r="E246" s="105"/>
      <c r="F246" s="105"/>
      <c r="G246" s="105"/>
    </row>
    <row r="247" spans="5:7" s="103" customFormat="1" x14ac:dyDescent="0.25">
      <c r="E247" s="105"/>
      <c r="F247" s="105"/>
      <c r="G247" s="105"/>
    </row>
    <row r="248" spans="5:7" s="103" customFormat="1" x14ac:dyDescent="0.25">
      <c r="E248" s="105"/>
      <c r="F248" s="105"/>
      <c r="G248" s="105"/>
    </row>
    <row r="249" spans="5:7" s="103" customFormat="1" x14ac:dyDescent="0.25">
      <c r="E249" s="105"/>
      <c r="F249" s="105"/>
      <c r="G249" s="105"/>
    </row>
    <row r="250" spans="5:7" s="103" customFormat="1" x14ac:dyDescent="0.25">
      <c r="E250" s="105"/>
      <c r="F250" s="105"/>
      <c r="G250" s="105"/>
    </row>
    <row r="251" spans="5:7" s="103" customFormat="1" x14ac:dyDescent="0.25">
      <c r="E251" s="105"/>
      <c r="F251" s="105"/>
      <c r="G251" s="105"/>
    </row>
    <row r="252" spans="5:7" s="103" customFormat="1" x14ac:dyDescent="0.25">
      <c r="E252" s="105"/>
      <c r="F252" s="105"/>
      <c r="G252" s="105"/>
    </row>
    <row r="253" spans="5:7" s="103" customFormat="1" x14ac:dyDescent="0.25">
      <c r="E253" s="105"/>
      <c r="F253" s="105"/>
      <c r="G253" s="105"/>
    </row>
    <row r="254" spans="5:7" s="103" customFormat="1" x14ac:dyDescent="0.25">
      <c r="E254" s="105"/>
      <c r="F254" s="105"/>
      <c r="G254" s="105"/>
    </row>
    <row r="255" spans="5:7" s="103" customFormat="1" x14ac:dyDescent="0.25">
      <c r="E255" s="105"/>
      <c r="F255" s="105"/>
      <c r="G255" s="105"/>
    </row>
    <row r="256" spans="5:7" s="103" customFormat="1" x14ac:dyDescent="0.25">
      <c r="E256" s="105"/>
      <c r="F256" s="105"/>
      <c r="G256" s="105"/>
    </row>
    <row r="257" spans="5:7" s="103" customFormat="1" x14ac:dyDescent="0.25">
      <c r="E257" s="105"/>
      <c r="F257" s="105"/>
      <c r="G257" s="105"/>
    </row>
    <row r="258" spans="5:7" s="103" customFormat="1" x14ac:dyDescent="0.25">
      <c r="E258" s="105"/>
      <c r="F258" s="105"/>
      <c r="G258" s="105"/>
    </row>
    <row r="259" spans="5:7" s="103" customFormat="1" x14ac:dyDescent="0.25">
      <c r="E259" s="105"/>
      <c r="F259" s="105"/>
      <c r="G259" s="105"/>
    </row>
    <row r="260" spans="5:7" s="103" customFormat="1" x14ac:dyDescent="0.25">
      <c r="E260" s="105"/>
      <c r="F260" s="105"/>
      <c r="G260" s="105"/>
    </row>
    <row r="261" spans="5:7" s="103" customFormat="1" x14ac:dyDescent="0.25">
      <c r="E261" s="105"/>
      <c r="F261" s="105"/>
      <c r="G261" s="105"/>
    </row>
    <row r="262" spans="5:7" s="103" customFormat="1" x14ac:dyDescent="0.25">
      <c r="E262" s="105"/>
      <c r="F262" s="105"/>
      <c r="G262" s="105"/>
    </row>
    <row r="263" spans="5:7" s="103" customFormat="1" x14ac:dyDescent="0.25">
      <c r="E263" s="105"/>
      <c r="F263" s="105"/>
      <c r="G263" s="105"/>
    </row>
    <row r="264" spans="5:7" s="103" customFormat="1" x14ac:dyDescent="0.25">
      <c r="E264" s="105"/>
      <c r="F264" s="105"/>
      <c r="G264" s="105"/>
    </row>
    <row r="265" spans="5:7" s="103" customFormat="1" x14ac:dyDescent="0.25">
      <c r="E265" s="105"/>
      <c r="F265" s="105"/>
      <c r="G265" s="105"/>
    </row>
    <row r="266" spans="5:7" s="103" customFormat="1" x14ac:dyDescent="0.25">
      <c r="E266" s="105"/>
      <c r="F266" s="105"/>
      <c r="G266" s="105"/>
    </row>
    <row r="267" spans="5:7" s="103" customFormat="1" x14ac:dyDescent="0.25">
      <c r="E267" s="105"/>
      <c r="F267" s="105"/>
      <c r="G267" s="105"/>
    </row>
    <row r="268" spans="5:7" s="103" customFormat="1" x14ac:dyDescent="0.25">
      <c r="E268" s="105"/>
      <c r="F268" s="105"/>
      <c r="G268" s="105"/>
    </row>
    <row r="269" spans="5:7" s="103" customFormat="1" x14ac:dyDescent="0.25">
      <c r="E269" s="105"/>
      <c r="F269" s="105"/>
      <c r="G269" s="105"/>
    </row>
    <row r="270" spans="5:7" s="103" customFormat="1" x14ac:dyDescent="0.25">
      <c r="E270" s="105"/>
      <c r="F270" s="105"/>
      <c r="G270" s="105"/>
    </row>
    <row r="271" spans="5:7" s="103" customFormat="1" x14ac:dyDescent="0.25">
      <c r="E271" s="105"/>
      <c r="F271" s="105"/>
      <c r="G271" s="105"/>
    </row>
    <row r="272" spans="5:7" s="103" customFormat="1" x14ac:dyDescent="0.25">
      <c r="E272" s="105"/>
      <c r="F272" s="105"/>
      <c r="G272" s="105"/>
    </row>
    <row r="273" spans="5:7" s="103" customFormat="1" x14ac:dyDescent="0.25">
      <c r="E273" s="105"/>
      <c r="F273" s="105"/>
      <c r="G273" s="105"/>
    </row>
    <row r="274" spans="5:7" s="103" customFormat="1" x14ac:dyDescent="0.25">
      <c r="E274" s="105"/>
      <c r="F274" s="105"/>
      <c r="G274" s="105"/>
    </row>
    <row r="275" spans="5:7" s="103" customFormat="1" x14ac:dyDescent="0.25">
      <c r="E275" s="105"/>
      <c r="F275" s="105"/>
      <c r="G275" s="105"/>
    </row>
    <row r="276" spans="5:7" s="103" customFormat="1" x14ac:dyDescent="0.25">
      <c r="E276" s="105"/>
      <c r="F276" s="105"/>
      <c r="G276" s="105"/>
    </row>
    <row r="277" spans="5:7" s="103" customFormat="1" x14ac:dyDescent="0.25">
      <c r="E277" s="105"/>
      <c r="F277" s="105"/>
      <c r="G277" s="105"/>
    </row>
    <row r="278" spans="5:7" s="103" customFormat="1" x14ac:dyDescent="0.25">
      <c r="E278" s="105"/>
      <c r="F278" s="105"/>
      <c r="G278" s="105"/>
    </row>
    <row r="279" spans="5:7" s="103" customFormat="1" x14ac:dyDescent="0.25">
      <c r="E279" s="105"/>
      <c r="F279" s="105"/>
      <c r="G279" s="105"/>
    </row>
    <row r="280" spans="5:7" s="103" customFormat="1" x14ac:dyDescent="0.25">
      <c r="E280" s="105"/>
      <c r="F280" s="105"/>
      <c r="G280" s="105"/>
    </row>
    <row r="281" spans="5:7" s="103" customFormat="1" x14ac:dyDescent="0.25">
      <c r="E281" s="105"/>
      <c r="F281" s="105"/>
      <c r="G281" s="105"/>
    </row>
    <row r="282" spans="5:7" s="103" customFormat="1" x14ac:dyDescent="0.25">
      <c r="E282" s="105"/>
      <c r="F282" s="105"/>
      <c r="G282" s="105"/>
    </row>
    <row r="283" spans="5:7" s="103" customFormat="1" x14ac:dyDescent="0.25">
      <c r="E283" s="105"/>
      <c r="F283" s="105"/>
      <c r="G283" s="105"/>
    </row>
    <row r="284" spans="5:7" s="103" customFormat="1" x14ac:dyDescent="0.25">
      <c r="E284" s="105"/>
      <c r="F284" s="105"/>
      <c r="G284" s="105"/>
    </row>
    <row r="285" spans="5:7" s="103" customFormat="1" x14ac:dyDescent="0.25">
      <c r="E285" s="105"/>
      <c r="F285" s="105"/>
      <c r="G285" s="105"/>
    </row>
    <row r="286" spans="5:7" s="103" customFormat="1" x14ac:dyDescent="0.25">
      <c r="E286" s="105"/>
      <c r="F286" s="105"/>
      <c r="G286" s="105"/>
    </row>
    <row r="287" spans="5:7" s="103" customFormat="1" x14ac:dyDescent="0.25">
      <c r="E287" s="105"/>
      <c r="F287" s="105"/>
      <c r="G287" s="105"/>
    </row>
    <row r="288" spans="5:7" s="103" customFormat="1" x14ac:dyDescent="0.25">
      <c r="E288" s="105"/>
      <c r="F288" s="105"/>
      <c r="G288" s="105"/>
    </row>
    <row r="289" spans="5:7" s="103" customFormat="1" x14ac:dyDescent="0.25">
      <c r="E289" s="105"/>
      <c r="F289" s="105"/>
      <c r="G289" s="105"/>
    </row>
    <row r="290" spans="5:7" s="103" customFormat="1" x14ac:dyDescent="0.25">
      <c r="E290" s="105"/>
      <c r="F290" s="105"/>
      <c r="G290" s="105"/>
    </row>
    <row r="291" spans="5:7" s="103" customFormat="1" x14ac:dyDescent="0.25">
      <c r="E291" s="105"/>
      <c r="F291" s="105"/>
      <c r="G291" s="105"/>
    </row>
    <row r="292" spans="5:7" s="103" customFormat="1" x14ac:dyDescent="0.25">
      <c r="E292" s="105"/>
      <c r="F292" s="105"/>
      <c r="G292" s="105"/>
    </row>
    <row r="293" spans="5:7" s="103" customFormat="1" x14ac:dyDescent="0.25">
      <c r="E293" s="105"/>
      <c r="F293" s="105"/>
      <c r="G293" s="105"/>
    </row>
    <row r="294" spans="5:7" s="103" customFormat="1" x14ac:dyDescent="0.25">
      <c r="E294" s="105"/>
      <c r="F294" s="105"/>
      <c r="G294" s="105"/>
    </row>
    <row r="295" spans="5:7" s="103" customFormat="1" x14ac:dyDescent="0.25">
      <c r="E295" s="105"/>
      <c r="F295" s="105"/>
      <c r="G295" s="105"/>
    </row>
    <row r="296" spans="5:7" s="103" customFormat="1" x14ac:dyDescent="0.25">
      <c r="E296" s="105"/>
      <c r="F296" s="105"/>
      <c r="G296" s="105"/>
    </row>
    <row r="297" spans="5:7" s="103" customFormat="1" x14ac:dyDescent="0.25">
      <c r="E297" s="105"/>
      <c r="F297" s="105"/>
      <c r="G297" s="105"/>
    </row>
    <row r="298" spans="5:7" s="103" customFormat="1" x14ac:dyDescent="0.25">
      <c r="E298" s="105"/>
      <c r="F298" s="105"/>
      <c r="G298" s="105"/>
    </row>
    <row r="299" spans="5:7" s="103" customFormat="1" x14ac:dyDescent="0.25">
      <c r="E299" s="105"/>
      <c r="F299" s="105"/>
      <c r="G299" s="105"/>
    </row>
    <row r="300" spans="5:7" s="103" customFormat="1" x14ac:dyDescent="0.25">
      <c r="E300" s="105"/>
      <c r="F300" s="105"/>
      <c r="G300" s="105"/>
    </row>
    <row r="301" spans="5:7" s="103" customFormat="1" x14ac:dyDescent="0.25">
      <c r="E301" s="105"/>
      <c r="F301" s="105"/>
      <c r="G301" s="105"/>
    </row>
    <row r="302" spans="5:7" s="103" customFormat="1" x14ac:dyDescent="0.25">
      <c r="E302" s="105"/>
      <c r="F302" s="105"/>
      <c r="G302" s="105"/>
    </row>
    <row r="303" spans="5:7" s="103" customFormat="1" x14ac:dyDescent="0.25">
      <c r="E303" s="105"/>
      <c r="F303" s="105"/>
      <c r="G303" s="105"/>
    </row>
    <row r="304" spans="5:7" s="103" customFormat="1" x14ac:dyDescent="0.25">
      <c r="E304" s="105"/>
      <c r="F304" s="105"/>
      <c r="G304" s="105"/>
    </row>
    <row r="305" spans="5:7" s="103" customFormat="1" x14ac:dyDescent="0.25">
      <c r="E305" s="105"/>
      <c r="F305" s="105"/>
      <c r="G305" s="105"/>
    </row>
    <row r="306" spans="5:7" s="103" customFormat="1" x14ac:dyDescent="0.25">
      <c r="E306" s="105"/>
      <c r="F306" s="105"/>
      <c r="G306" s="105"/>
    </row>
    <row r="307" spans="5:7" s="103" customFormat="1" x14ac:dyDescent="0.25">
      <c r="E307" s="105"/>
      <c r="F307" s="105"/>
      <c r="G307" s="105"/>
    </row>
    <row r="308" spans="5:7" s="103" customFormat="1" x14ac:dyDescent="0.25">
      <c r="E308" s="105"/>
      <c r="F308" s="105"/>
      <c r="G308" s="105"/>
    </row>
    <row r="309" spans="5:7" s="103" customFormat="1" x14ac:dyDescent="0.25">
      <c r="E309" s="105"/>
      <c r="F309" s="105"/>
      <c r="G309" s="105"/>
    </row>
    <row r="310" spans="5:7" s="103" customFormat="1" x14ac:dyDescent="0.25">
      <c r="E310" s="105"/>
      <c r="F310" s="105"/>
      <c r="G310" s="105"/>
    </row>
    <row r="311" spans="5:7" s="103" customFormat="1" x14ac:dyDescent="0.25">
      <c r="E311" s="105"/>
      <c r="F311" s="105"/>
      <c r="G311" s="105"/>
    </row>
    <row r="312" spans="5:7" s="103" customFormat="1" x14ac:dyDescent="0.25">
      <c r="E312" s="105"/>
      <c r="F312" s="105"/>
      <c r="G312" s="105"/>
    </row>
    <row r="313" spans="5:7" s="103" customFormat="1" x14ac:dyDescent="0.25">
      <c r="E313" s="105"/>
      <c r="F313" s="105"/>
      <c r="G313" s="105"/>
    </row>
    <row r="314" spans="5:7" s="103" customFormat="1" x14ac:dyDescent="0.25">
      <c r="E314" s="105"/>
      <c r="F314" s="105"/>
      <c r="G314" s="105"/>
    </row>
    <row r="315" spans="5:7" s="103" customFormat="1" x14ac:dyDescent="0.25">
      <c r="E315" s="105"/>
      <c r="F315" s="105"/>
      <c r="G315" s="105"/>
    </row>
    <row r="316" spans="5:7" s="103" customFormat="1" x14ac:dyDescent="0.25">
      <c r="E316" s="105"/>
      <c r="F316" s="105"/>
      <c r="G316" s="105"/>
    </row>
    <row r="317" spans="5:7" s="103" customFormat="1" x14ac:dyDescent="0.25">
      <c r="E317" s="105"/>
      <c r="F317" s="105"/>
      <c r="G317" s="105"/>
    </row>
    <row r="318" spans="5:7" s="103" customFormat="1" x14ac:dyDescent="0.25">
      <c r="E318" s="105"/>
      <c r="F318" s="105"/>
      <c r="G318" s="105"/>
    </row>
    <row r="319" spans="5:7" s="103" customFormat="1" x14ac:dyDescent="0.25">
      <c r="E319" s="105"/>
      <c r="F319" s="105"/>
      <c r="G319" s="105"/>
    </row>
    <row r="320" spans="5:7" s="103" customFormat="1" x14ac:dyDescent="0.25">
      <c r="E320" s="105"/>
      <c r="F320" s="105"/>
      <c r="G320" s="105"/>
    </row>
    <row r="321" spans="5:7" s="103" customFormat="1" x14ac:dyDescent="0.25">
      <c r="E321" s="105"/>
      <c r="F321" s="105"/>
      <c r="G321" s="105"/>
    </row>
    <row r="322" spans="5:7" s="103" customFormat="1" x14ac:dyDescent="0.25">
      <c r="E322" s="105"/>
      <c r="F322" s="105"/>
      <c r="G322" s="105"/>
    </row>
    <row r="323" spans="5:7" s="103" customFormat="1" x14ac:dyDescent="0.25">
      <c r="E323" s="105"/>
      <c r="F323" s="105"/>
      <c r="G323" s="105"/>
    </row>
    <row r="324" spans="5:7" s="103" customFormat="1" x14ac:dyDescent="0.25">
      <c r="E324" s="105"/>
      <c r="F324" s="105"/>
      <c r="G324" s="105"/>
    </row>
    <row r="325" spans="5:7" s="103" customFormat="1" x14ac:dyDescent="0.25">
      <c r="E325" s="105"/>
      <c r="F325" s="105"/>
      <c r="G325" s="105"/>
    </row>
    <row r="326" spans="5:7" s="103" customFormat="1" x14ac:dyDescent="0.25">
      <c r="E326" s="105"/>
      <c r="F326" s="105"/>
      <c r="G326" s="105"/>
    </row>
    <row r="327" spans="5:7" s="103" customFormat="1" x14ac:dyDescent="0.25">
      <c r="E327" s="105"/>
      <c r="F327" s="105"/>
      <c r="G327" s="105"/>
    </row>
    <row r="328" spans="5:7" s="103" customFormat="1" x14ac:dyDescent="0.25">
      <c r="E328" s="105"/>
      <c r="F328" s="105"/>
      <c r="G328" s="105"/>
    </row>
    <row r="329" spans="5:7" s="103" customFormat="1" x14ac:dyDescent="0.25">
      <c r="E329" s="105"/>
      <c r="F329" s="105"/>
      <c r="G329" s="105"/>
    </row>
    <row r="330" spans="5:7" s="103" customFormat="1" x14ac:dyDescent="0.25">
      <c r="E330" s="105"/>
      <c r="F330" s="105"/>
      <c r="G330" s="105"/>
    </row>
    <row r="331" spans="5:7" s="103" customFormat="1" x14ac:dyDescent="0.25">
      <c r="E331" s="105"/>
      <c r="F331" s="105"/>
      <c r="G331" s="105"/>
    </row>
    <row r="332" spans="5:7" s="103" customFormat="1" x14ac:dyDescent="0.25">
      <c r="E332" s="105"/>
      <c r="F332" s="105"/>
      <c r="G332" s="105"/>
    </row>
    <row r="333" spans="5:7" s="103" customFormat="1" x14ac:dyDescent="0.25">
      <c r="E333" s="105"/>
      <c r="F333" s="105"/>
      <c r="G333" s="105"/>
    </row>
    <row r="334" spans="5:7" s="103" customFormat="1" x14ac:dyDescent="0.25">
      <c r="E334" s="105"/>
      <c r="F334" s="105"/>
      <c r="G334" s="105"/>
    </row>
    <row r="335" spans="5:7" s="103" customFormat="1" x14ac:dyDescent="0.25">
      <c r="E335" s="105"/>
      <c r="F335" s="105"/>
      <c r="G335" s="105"/>
    </row>
    <row r="336" spans="5:7" s="103" customFormat="1" x14ac:dyDescent="0.25">
      <c r="E336" s="105"/>
      <c r="F336" s="105"/>
      <c r="G336" s="105"/>
    </row>
    <row r="337" spans="5:7" s="103" customFormat="1" x14ac:dyDescent="0.25">
      <c r="E337" s="105"/>
      <c r="F337" s="105"/>
      <c r="G337" s="105"/>
    </row>
    <row r="338" spans="5:7" s="103" customFormat="1" x14ac:dyDescent="0.25">
      <c r="E338" s="105"/>
      <c r="F338" s="105"/>
      <c r="G338" s="105"/>
    </row>
    <row r="339" spans="5:7" s="103" customFormat="1" x14ac:dyDescent="0.25">
      <c r="E339" s="105"/>
      <c r="F339" s="105"/>
      <c r="G339" s="105"/>
    </row>
    <row r="340" spans="5:7" s="103" customFormat="1" x14ac:dyDescent="0.25">
      <c r="E340" s="105"/>
      <c r="F340" s="105"/>
      <c r="G340" s="105"/>
    </row>
    <row r="341" spans="5:7" s="103" customFormat="1" x14ac:dyDescent="0.25">
      <c r="E341" s="105"/>
      <c r="F341" s="105"/>
      <c r="G341" s="105"/>
    </row>
    <row r="342" spans="5:7" s="103" customFormat="1" x14ac:dyDescent="0.25">
      <c r="E342" s="105"/>
      <c r="F342" s="105"/>
      <c r="G342" s="105"/>
    </row>
    <row r="343" spans="5:7" s="103" customFormat="1" x14ac:dyDescent="0.25">
      <c r="E343" s="105"/>
      <c r="F343" s="105"/>
      <c r="G343" s="105"/>
    </row>
    <row r="344" spans="5:7" s="103" customFormat="1" x14ac:dyDescent="0.25">
      <c r="E344" s="105"/>
      <c r="F344" s="105"/>
      <c r="G344" s="105"/>
    </row>
    <row r="345" spans="5:7" s="103" customFormat="1" x14ac:dyDescent="0.25">
      <c r="E345" s="105"/>
      <c r="F345" s="105"/>
      <c r="G345" s="105"/>
    </row>
    <row r="346" spans="5:7" s="103" customFormat="1" x14ac:dyDescent="0.25">
      <c r="E346" s="105"/>
      <c r="F346" s="105"/>
      <c r="G346" s="105"/>
    </row>
    <row r="347" spans="5:7" s="103" customFormat="1" x14ac:dyDescent="0.25">
      <c r="E347" s="105"/>
      <c r="F347" s="105"/>
      <c r="G347" s="105"/>
    </row>
    <row r="348" spans="5:7" s="103" customFormat="1" x14ac:dyDescent="0.25">
      <c r="E348" s="105"/>
      <c r="F348" s="105"/>
      <c r="G348" s="105"/>
    </row>
    <row r="349" spans="5:7" s="103" customFormat="1" x14ac:dyDescent="0.25">
      <c r="E349" s="105"/>
      <c r="F349" s="105"/>
      <c r="G349" s="105"/>
    </row>
    <row r="350" spans="5:7" s="103" customFormat="1" x14ac:dyDescent="0.25">
      <c r="E350" s="105"/>
      <c r="F350" s="105"/>
      <c r="G350" s="105"/>
    </row>
    <row r="351" spans="5:7" s="103" customFormat="1" x14ac:dyDescent="0.25">
      <c r="E351" s="105"/>
      <c r="F351" s="105"/>
      <c r="G351" s="105"/>
    </row>
    <row r="352" spans="5:7" s="103" customFormat="1" x14ac:dyDescent="0.25">
      <c r="E352" s="105"/>
      <c r="F352" s="105"/>
      <c r="G352" s="105"/>
    </row>
    <row r="353" spans="5:7" s="103" customFormat="1" x14ac:dyDescent="0.25">
      <c r="E353" s="105"/>
      <c r="F353" s="105"/>
      <c r="G353" s="105"/>
    </row>
    <row r="354" spans="5:7" s="103" customFormat="1" x14ac:dyDescent="0.25">
      <c r="E354" s="105"/>
      <c r="F354" s="105"/>
      <c r="G354" s="105"/>
    </row>
    <row r="355" spans="5:7" s="103" customFormat="1" x14ac:dyDescent="0.25">
      <c r="E355" s="105"/>
      <c r="F355" s="105"/>
      <c r="G355" s="105"/>
    </row>
    <row r="356" spans="5:7" s="103" customFormat="1" x14ac:dyDescent="0.25">
      <c r="E356" s="105"/>
      <c r="F356" s="105"/>
      <c r="G356" s="105"/>
    </row>
    <row r="357" spans="5:7" s="103" customFormat="1" x14ac:dyDescent="0.25">
      <c r="E357" s="105"/>
      <c r="F357" s="105"/>
      <c r="G357" s="105"/>
    </row>
    <row r="358" spans="5:7" s="103" customFormat="1" x14ac:dyDescent="0.25">
      <c r="E358" s="105"/>
      <c r="F358" s="105"/>
      <c r="G358" s="105"/>
    </row>
    <row r="359" spans="5:7" s="103" customFormat="1" x14ac:dyDescent="0.25">
      <c r="E359" s="105"/>
      <c r="F359" s="105"/>
      <c r="G359" s="105"/>
    </row>
    <row r="360" spans="5:7" s="103" customFormat="1" x14ac:dyDescent="0.25">
      <c r="E360" s="105"/>
      <c r="F360" s="105"/>
      <c r="G360" s="105"/>
    </row>
    <row r="361" spans="5:7" s="103" customFormat="1" x14ac:dyDescent="0.25">
      <c r="E361" s="105"/>
      <c r="F361" s="105"/>
      <c r="G361" s="105"/>
    </row>
    <row r="362" spans="5:7" s="103" customFormat="1" x14ac:dyDescent="0.25">
      <c r="E362" s="105"/>
      <c r="F362" s="105"/>
      <c r="G362" s="105"/>
    </row>
    <row r="363" spans="5:7" s="103" customFormat="1" x14ac:dyDescent="0.25">
      <c r="E363" s="105"/>
      <c r="F363" s="105"/>
      <c r="G363" s="105"/>
    </row>
    <row r="364" spans="5:7" s="103" customFormat="1" x14ac:dyDescent="0.25">
      <c r="E364" s="105"/>
      <c r="F364" s="105"/>
      <c r="G364" s="105"/>
    </row>
    <row r="365" spans="5:7" s="103" customFormat="1" x14ac:dyDescent="0.25">
      <c r="E365" s="105"/>
      <c r="F365" s="105"/>
      <c r="G365" s="105"/>
    </row>
    <row r="366" spans="5:7" s="103" customFormat="1" x14ac:dyDescent="0.25">
      <c r="E366" s="105"/>
      <c r="F366" s="105"/>
      <c r="G366" s="105"/>
    </row>
    <row r="367" spans="5:7" s="103" customFormat="1" x14ac:dyDescent="0.25">
      <c r="E367" s="105"/>
      <c r="F367" s="105"/>
      <c r="G367" s="105"/>
    </row>
    <row r="368" spans="5:7" s="103" customFormat="1" x14ac:dyDescent="0.25">
      <c r="E368" s="105"/>
      <c r="F368" s="105"/>
      <c r="G368" s="105"/>
    </row>
    <row r="369" spans="5:7" s="103" customFormat="1" x14ac:dyDescent="0.25">
      <c r="E369" s="105"/>
      <c r="F369" s="105"/>
      <c r="G369" s="105"/>
    </row>
    <row r="370" spans="5:7" s="103" customFormat="1" x14ac:dyDescent="0.25">
      <c r="E370" s="105"/>
      <c r="F370" s="105"/>
      <c r="G370" s="105"/>
    </row>
    <row r="371" spans="5:7" s="103" customFormat="1" x14ac:dyDescent="0.25">
      <c r="E371" s="105"/>
      <c r="F371" s="105"/>
      <c r="G371" s="105"/>
    </row>
    <row r="372" spans="5:7" s="103" customFormat="1" x14ac:dyDescent="0.25">
      <c r="E372" s="105"/>
      <c r="F372" s="105"/>
      <c r="G372" s="105"/>
    </row>
    <row r="373" spans="5:7" s="103" customFormat="1" x14ac:dyDescent="0.25">
      <c r="E373" s="105"/>
      <c r="F373" s="105"/>
      <c r="G373" s="105"/>
    </row>
    <row r="374" spans="5:7" s="103" customFormat="1" x14ac:dyDescent="0.25">
      <c r="E374" s="105"/>
      <c r="F374" s="105"/>
      <c r="G374" s="105"/>
    </row>
    <row r="375" spans="5:7" s="103" customFormat="1" x14ac:dyDescent="0.25">
      <c r="E375" s="105"/>
      <c r="F375" s="105"/>
      <c r="G375" s="105"/>
    </row>
    <row r="376" spans="5:7" s="103" customFormat="1" x14ac:dyDescent="0.25">
      <c r="E376" s="105"/>
      <c r="F376" s="105"/>
      <c r="G376" s="105"/>
    </row>
    <row r="377" spans="5:7" s="103" customFormat="1" x14ac:dyDescent="0.25">
      <c r="E377" s="105"/>
      <c r="F377" s="105"/>
      <c r="G377" s="105"/>
    </row>
    <row r="378" spans="5:7" s="103" customFormat="1" x14ac:dyDescent="0.25">
      <c r="E378" s="105"/>
      <c r="F378" s="105"/>
      <c r="G378" s="105"/>
    </row>
    <row r="379" spans="5:7" s="103" customFormat="1" x14ac:dyDescent="0.25">
      <c r="E379" s="105"/>
      <c r="F379" s="105"/>
      <c r="G379" s="105"/>
    </row>
    <row r="380" spans="5:7" s="103" customFormat="1" x14ac:dyDescent="0.25">
      <c r="E380" s="105"/>
      <c r="F380" s="105"/>
      <c r="G380" s="105"/>
    </row>
    <row r="381" spans="5:7" s="103" customFormat="1" x14ac:dyDescent="0.25">
      <c r="E381" s="105"/>
      <c r="F381" s="105"/>
      <c r="G381" s="105"/>
    </row>
    <row r="382" spans="5:7" s="103" customFormat="1" x14ac:dyDescent="0.25">
      <c r="E382" s="105"/>
      <c r="F382" s="105"/>
      <c r="G382" s="105"/>
    </row>
    <row r="383" spans="5:7" s="103" customFormat="1" x14ac:dyDescent="0.25">
      <c r="E383" s="105"/>
      <c r="F383" s="105"/>
      <c r="G383" s="105"/>
    </row>
    <row r="384" spans="5:7" s="103" customFormat="1" x14ac:dyDescent="0.25">
      <c r="E384" s="105"/>
      <c r="F384" s="105"/>
      <c r="G384" s="105"/>
    </row>
    <row r="385" spans="5:7" s="103" customFormat="1" x14ac:dyDescent="0.25">
      <c r="E385" s="105"/>
      <c r="F385" s="105"/>
      <c r="G385" s="105"/>
    </row>
    <row r="386" spans="5:7" s="103" customFormat="1" x14ac:dyDescent="0.25">
      <c r="E386" s="105"/>
      <c r="F386" s="105"/>
      <c r="G386" s="105"/>
    </row>
    <row r="387" spans="5:7" s="103" customFormat="1" x14ac:dyDescent="0.25">
      <c r="E387" s="105"/>
      <c r="F387" s="105"/>
      <c r="G387" s="105"/>
    </row>
    <row r="388" spans="5:7" s="103" customFormat="1" x14ac:dyDescent="0.25">
      <c r="E388" s="105"/>
      <c r="F388" s="105"/>
      <c r="G388" s="105"/>
    </row>
    <row r="389" spans="5:7" s="103" customFormat="1" x14ac:dyDescent="0.25">
      <c r="E389" s="105"/>
      <c r="F389" s="105"/>
      <c r="G389" s="105"/>
    </row>
    <row r="390" spans="5:7" s="103" customFormat="1" x14ac:dyDescent="0.25">
      <c r="E390" s="105"/>
      <c r="F390" s="105"/>
      <c r="G390" s="105"/>
    </row>
    <row r="391" spans="5:7" s="103" customFormat="1" x14ac:dyDescent="0.25">
      <c r="E391" s="105"/>
      <c r="F391" s="105"/>
      <c r="G391" s="105"/>
    </row>
    <row r="392" spans="5:7" s="103" customFormat="1" x14ac:dyDescent="0.25">
      <c r="E392" s="105"/>
      <c r="F392" s="105"/>
      <c r="G392" s="105"/>
    </row>
    <row r="393" spans="5:7" s="103" customFormat="1" x14ac:dyDescent="0.25">
      <c r="E393" s="105"/>
      <c r="F393" s="105"/>
      <c r="G393" s="105"/>
    </row>
    <row r="394" spans="5:7" s="103" customFormat="1" x14ac:dyDescent="0.25">
      <c r="E394" s="105"/>
      <c r="F394" s="105"/>
      <c r="G394" s="105"/>
    </row>
    <row r="395" spans="5:7" s="103" customFormat="1" x14ac:dyDescent="0.25">
      <c r="E395" s="105"/>
      <c r="F395" s="105"/>
      <c r="G395" s="105"/>
    </row>
    <row r="396" spans="5:7" s="103" customFormat="1" x14ac:dyDescent="0.25">
      <c r="E396" s="105"/>
      <c r="F396" s="105"/>
      <c r="G396" s="105"/>
    </row>
    <row r="397" spans="5:7" s="103" customFormat="1" x14ac:dyDescent="0.25">
      <c r="E397" s="105"/>
      <c r="F397" s="105"/>
      <c r="G397" s="105"/>
    </row>
    <row r="398" spans="5:7" s="103" customFormat="1" x14ac:dyDescent="0.25">
      <c r="E398" s="105"/>
      <c r="F398" s="105"/>
      <c r="G398" s="105"/>
    </row>
    <row r="399" spans="5:7" s="103" customFormat="1" x14ac:dyDescent="0.25">
      <c r="E399" s="105"/>
      <c r="F399" s="105"/>
      <c r="G399" s="105"/>
    </row>
    <row r="400" spans="5:7" s="103" customFormat="1" x14ac:dyDescent="0.25">
      <c r="E400" s="105"/>
      <c r="F400" s="105"/>
      <c r="G400" s="105"/>
    </row>
    <row r="401" spans="5:7" s="103" customFormat="1" x14ac:dyDescent="0.25">
      <c r="E401" s="105"/>
      <c r="F401" s="105"/>
      <c r="G401" s="105"/>
    </row>
    <row r="402" spans="5:7" s="103" customFormat="1" x14ac:dyDescent="0.25">
      <c r="E402" s="105"/>
      <c r="F402" s="105"/>
      <c r="G402" s="105"/>
    </row>
    <row r="403" spans="5:7" s="103" customFormat="1" x14ac:dyDescent="0.25">
      <c r="E403" s="105"/>
      <c r="F403" s="105"/>
      <c r="G403" s="105"/>
    </row>
    <row r="404" spans="5:7" s="103" customFormat="1" x14ac:dyDescent="0.25">
      <c r="E404" s="105"/>
      <c r="F404" s="105"/>
      <c r="G404" s="105"/>
    </row>
    <row r="405" spans="5:7" s="103" customFormat="1" x14ac:dyDescent="0.25">
      <c r="E405" s="105"/>
      <c r="F405" s="105"/>
      <c r="G405" s="105"/>
    </row>
    <row r="406" spans="5:7" s="103" customFormat="1" x14ac:dyDescent="0.25">
      <c r="E406" s="105"/>
      <c r="F406" s="105"/>
      <c r="G406" s="105"/>
    </row>
    <row r="407" spans="5:7" s="103" customFormat="1" x14ac:dyDescent="0.25">
      <c r="E407" s="105"/>
      <c r="F407" s="105"/>
      <c r="G407" s="105"/>
    </row>
    <row r="408" spans="5:7" s="103" customFormat="1" x14ac:dyDescent="0.25">
      <c r="E408" s="105"/>
      <c r="F408" s="105"/>
      <c r="G408" s="105"/>
    </row>
    <row r="409" spans="5:7" s="103" customFormat="1" x14ac:dyDescent="0.25">
      <c r="E409" s="105"/>
      <c r="F409" s="105"/>
      <c r="G409" s="105"/>
    </row>
    <row r="410" spans="5:7" s="103" customFormat="1" x14ac:dyDescent="0.25">
      <c r="E410" s="105"/>
      <c r="F410" s="105"/>
      <c r="G410" s="105"/>
    </row>
    <row r="411" spans="5:7" s="103" customFormat="1" x14ac:dyDescent="0.25">
      <c r="E411" s="105"/>
      <c r="F411" s="105"/>
      <c r="G411" s="105"/>
    </row>
    <row r="412" spans="5:7" s="103" customFormat="1" x14ac:dyDescent="0.25">
      <c r="E412" s="105"/>
      <c r="F412" s="105"/>
      <c r="G412" s="105"/>
    </row>
    <row r="413" spans="5:7" s="103" customFormat="1" x14ac:dyDescent="0.25">
      <c r="E413" s="105"/>
      <c r="F413" s="105"/>
      <c r="G413" s="105"/>
    </row>
    <row r="414" spans="5:7" s="103" customFormat="1" x14ac:dyDescent="0.25">
      <c r="E414" s="105"/>
      <c r="F414" s="105"/>
      <c r="G414" s="105"/>
    </row>
    <row r="415" spans="5:7" s="103" customFormat="1" x14ac:dyDescent="0.25">
      <c r="E415" s="105"/>
      <c r="F415" s="105"/>
      <c r="G415" s="105"/>
    </row>
    <row r="416" spans="5:7" s="103" customFormat="1" x14ac:dyDescent="0.25">
      <c r="E416" s="105"/>
      <c r="F416" s="105"/>
      <c r="G416" s="105"/>
    </row>
    <row r="417" spans="5:7" s="103" customFormat="1" x14ac:dyDescent="0.25">
      <c r="E417" s="105"/>
      <c r="F417" s="105"/>
      <c r="G417" s="105"/>
    </row>
    <row r="418" spans="5:7" s="103" customFormat="1" x14ac:dyDescent="0.25">
      <c r="E418" s="105"/>
      <c r="F418" s="105"/>
      <c r="G418" s="105"/>
    </row>
    <row r="419" spans="5:7" s="103" customFormat="1" x14ac:dyDescent="0.25">
      <c r="E419" s="105"/>
      <c r="F419" s="105"/>
      <c r="G419" s="105"/>
    </row>
    <row r="420" spans="5:7" s="103" customFormat="1" x14ac:dyDescent="0.25">
      <c r="E420" s="105"/>
      <c r="F420" s="105"/>
      <c r="G420" s="105"/>
    </row>
    <row r="421" spans="5:7" s="103" customFormat="1" x14ac:dyDescent="0.25">
      <c r="E421" s="105"/>
      <c r="F421" s="105"/>
      <c r="G421" s="105"/>
    </row>
    <row r="422" spans="5:7" s="103" customFormat="1" x14ac:dyDescent="0.25">
      <c r="E422" s="105"/>
      <c r="F422" s="105"/>
      <c r="G422" s="105"/>
    </row>
    <row r="423" spans="5:7" s="103" customFormat="1" x14ac:dyDescent="0.25">
      <c r="E423" s="105"/>
      <c r="F423" s="105"/>
      <c r="G423" s="105"/>
    </row>
    <row r="424" spans="5:7" s="103" customFormat="1" x14ac:dyDescent="0.25">
      <c r="E424" s="105"/>
      <c r="F424" s="105"/>
      <c r="G424" s="105"/>
    </row>
    <row r="425" spans="5:7" s="103" customFormat="1" x14ac:dyDescent="0.25">
      <c r="E425" s="105"/>
      <c r="F425" s="105"/>
      <c r="G425" s="105"/>
    </row>
    <row r="426" spans="5:7" s="103" customFormat="1" x14ac:dyDescent="0.25">
      <c r="E426" s="105"/>
      <c r="F426" s="105"/>
      <c r="G426" s="105"/>
    </row>
    <row r="427" spans="5:7" s="103" customFormat="1" x14ac:dyDescent="0.25">
      <c r="E427" s="105"/>
      <c r="F427" s="105"/>
      <c r="G427" s="105"/>
    </row>
    <row r="428" spans="5:7" s="103" customFormat="1" x14ac:dyDescent="0.25">
      <c r="E428" s="105"/>
      <c r="F428" s="105"/>
      <c r="G428" s="105"/>
    </row>
    <row r="429" spans="5:7" s="103" customFormat="1" x14ac:dyDescent="0.25">
      <c r="E429" s="105"/>
      <c r="F429" s="105"/>
      <c r="G429" s="105"/>
    </row>
    <row r="430" spans="5:7" s="103" customFormat="1" x14ac:dyDescent="0.25">
      <c r="E430" s="105"/>
      <c r="F430" s="105"/>
      <c r="G430" s="105"/>
    </row>
    <row r="431" spans="5:7" s="103" customFormat="1" x14ac:dyDescent="0.25">
      <c r="E431" s="105"/>
      <c r="F431" s="105"/>
      <c r="G431" s="105"/>
    </row>
    <row r="432" spans="5:7" s="103" customFormat="1" x14ac:dyDescent="0.25">
      <c r="E432" s="105"/>
      <c r="F432" s="105"/>
      <c r="G432" s="105"/>
    </row>
    <row r="433" spans="5:7" s="103" customFormat="1" x14ac:dyDescent="0.25">
      <c r="E433" s="105"/>
      <c r="F433" s="105"/>
      <c r="G433" s="105"/>
    </row>
    <row r="434" spans="5:7" s="103" customFormat="1" x14ac:dyDescent="0.25">
      <c r="E434" s="105"/>
      <c r="F434" s="105"/>
      <c r="G434" s="105"/>
    </row>
    <row r="435" spans="5:7" s="103" customFormat="1" x14ac:dyDescent="0.25">
      <c r="E435" s="105"/>
      <c r="F435" s="105"/>
      <c r="G435" s="105"/>
    </row>
    <row r="436" spans="5:7" s="103" customFormat="1" x14ac:dyDescent="0.25">
      <c r="E436" s="105"/>
      <c r="F436" s="105"/>
      <c r="G436" s="105"/>
    </row>
    <row r="437" spans="5:7" s="103" customFormat="1" x14ac:dyDescent="0.25">
      <c r="E437" s="105"/>
      <c r="F437" s="105"/>
      <c r="G437" s="105"/>
    </row>
    <row r="438" spans="5:7" s="103" customFormat="1" x14ac:dyDescent="0.25">
      <c r="E438" s="105"/>
      <c r="F438" s="105"/>
      <c r="G438" s="105"/>
    </row>
    <row r="439" spans="5:7" s="103" customFormat="1" x14ac:dyDescent="0.25">
      <c r="E439" s="105"/>
      <c r="F439" s="105"/>
      <c r="G439" s="105"/>
    </row>
    <row r="440" spans="5:7" s="103" customFormat="1" x14ac:dyDescent="0.25">
      <c r="E440" s="105"/>
      <c r="F440" s="105"/>
      <c r="G440" s="105"/>
    </row>
    <row r="441" spans="5:7" s="103" customFormat="1" x14ac:dyDescent="0.25">
      <c r="E441" s="105"/>
      <c r="F441" s="105"/>
      <c r="G441" s="105"/>
    </row>
    <row r="442" spans="5:7" s="103" customFormat="1" x14ac:dyDescent="0.25">
      <c r="E442" s="105"/>
      <c r="F442" s="105"/>
      <c r="G442" s="105"/>
    </row>
    <row r="443" spans="5:7" s="103" customFormat="1" x14ac:dyDescent="0.25">
      <c r="E443" s="105"/>
      <c r="F443" s="105"/>
      <c r="G443" s="105"/>
    </row>
    <row r="444" spans="5:7" s="103" customFormat="1" x14ac:dyDescent="0.25">
      <c r="E444" s="105"/>
      <c r="F444" s="105"/>
      <c r="G444" s="105"/>
    </row>
    <row r="445" spans="5:7" s="103" customFormat="1" x14ac:dyDescent="0.25">
      <c r="E445" s="105"/>
      <c r="F445" s="105"/>
      <c r="G445" s="105"/>
    </row>
    <row r="446" spans="5:7" s="103" customFormat="1" x14ac:dyDescent="0.25">
      <c r="E446" s="105"/>
      <c r="F446" s="105"/>
      <c r="G446" s="105"/>
    </row>
    <row r="447" spans="5:7" s="103" customFormat="1" x14ac:dyDescent="0.25">
      <c r="E447" s="105"/>
      <c r="F447" s="105"/>
      <c r="G447" s="105"/>
    </row>
    <row r="448" spans="5:7" s="103" customFormat="1" x14ac:dyDescent="0.25">
      <c r="E448" s="105"/>
      <c r="F448" s="105"/>
      <c r="G448" s="105"/>
    </row>
    <row r="449" spans="5:7" s="103" customFormat="1" x14ac:dyDescent="0.25">
      <c r="E449" s="105"/>
      <c r="F449" s="105"/>
      <c r="G449" s="105"/>
    </row>
    <row r="450" spans="5:7" s="103" customFormat="1" x14ac:dyDescent="0.25">
      <c r="E450" s="105"/>
      <c r="F450" s="105"/>
      <c r="G450" s="105"/>
    </row>
    <row r="451" spans="5:7" s="103" customFormat="1" x14ac:dyDescent="0.25">
      <c r="E451" s="105"/>
      <c r="F451" s="105"/>
      <c r="G451" s="105"/>
    </row>
    <row r="452" spans="5:7" s="103" customFormat="1" x14ac:dyDescent="0.25">
      <c r="E452" s="105"/>
      <c r="F452" s="105"/>
      <c r="G452" s="105"/>
    </row>
    <row r="453" spans="5:7" s="103" customFormat="1" x14ac:dyDescent="0.25">
      <c r="E453" s="105"/>
      <c r="F453" s="105"/>
      <c r="G453" s="105"/>
    </row>
    <row r="454" spans="5:7" s="103" customFormat="1" x14ac:dyDescent="0.25">
      <c r="E454" s="105"/>
      <c r="F454" s="105"/>
      <c r="G454" s="105"/>
    </row>
    <row r="455" spans="5:7" s="103" customFormat="1" x14ac:dyDescent="0.25">
      <c r="E455" s="105"/>
      <c r="F455" s="105"/>
      <c r="G455" s="105"/>
    </row>
    <row r="456" spans="5:7" s="103" customFormat="1" x14ac:dyDescent="0.25">
      <c r="E456" s="105"/>
      <c r="F456" s="105"/>
      <c r="G456" s="105"/>
    </row>
    <row r="457" spans="5:7" s="103" customFormat="1" x14ac:dyDescent="0.25">
      <c r="E457" s="105"/>
      <c r="F457" s="105"/>
      <c r="G457" s="105"/>
    </row>
    <row r="458" spans="5:7" s="103" customFormat="1" x14ac:dyDescent="0.25">
      <c r="E458" s="105"/>
      <c r="F458" s="105"/>
      <c r="G458" s="105"/>
    </row>
    <row r="459" spans="5:7" s="103" customFormat="1" x14ac:dyDescent="0.25">
      <c r="E459" s="105"/>
      <c r="F459" s="105"/>
      <c r="G459" s="105"/>
    </row>
    <row r="460" spans="5:7" s="103" customFormat="1" x14ac:dyDescent="0.25">
      <c r="E460" s="105"/>
      <c r="F460" s="105"/>
      <c r="G460" s="105"/>
    </row>
    <row r="461" spans="5:7" s="103" customFormat="1" x14ac:dyDescent="0.25">
      <c r="E461" s="105"/>
      <c r="F461" s="105"/>
      <c r="G461" s="105"/>
    </row>
    <row r="462" spans="5:7" s="103" customFormat="1" x14ac:dyDescent="0.25">
      <c r="E462" s="105"/>
      <c r="F462" s="105"/>
      <c r="G462" s="105"/>
    </row>
    <row r="463" spans="5:7" s="103" customFormat="1" x14ac:dyDescent="0.25">
      <c r="E463" s="105"/>
      <c r="F463" s="105"/>
      <c r="G463" s="105"/>
    </row>
    <row r="464" spans="5:7" s="103" customFormat="1" x14ac:dyDescent="0.25">
      <c r="E464" s="105"/>
      <c r="F464" s="105"/>
      <c r="G464" s="105"/>
    </row>
    <row r="465" spans="5:7" s="103" customFormat="1" x14ac:dyDescent="0.25">
      <c r="E465" s="105"/>
      <c r="F465" s="105"/>
      <c r="G465" s="105"/>
    </row>
    <row r="466" spans="5:7" s="103" customFormat="1" x14ac:dyDescent="0.25">
      <c r="E466" s="105"/>
      <c r="F466" s="105"/>
      <c r="G466" s="105"/>
    </row>
    <row r="467" spans="5:7" s="103" customFormat="1" x14ac:dyDescent="0.25">
      <c r="E467" s="105"/>
      <c r="F467" s="105"/>
      <c r="G467" s="105"/>
    </row>
    <row r="468" spans="5:7" s="103" customFormat="1" x14ac:dyDescent="0.25">
      <c r="E468" s="105"/>
      <c r="F468" s="105"/>
      <c r="G468" s="105"/>
    </row>
    <row r="469" spans="5:7" s="103" customFormat="1" x14ac:dyDescent="0.25">
      <c r="E469" s="105"/>
      <c r="F469" s="105"/>
      <c r="G469" s="105"/>
    </row>
    <row r="470" spans="5:7" s="103" customFormat="1" x14ac:dyDescent="0.25">
      <c r="E470" s="105"/>
      <c r="F470" s="105"/>
      <c r="G470" s="105"/>
    </row>
    <row r="471" spans="5:7" s="103" customFormat="1" x14ac:dyDescent="0.25">
      <c r="E471" s="105"/>
      <c r="F471" s="105"/>
      <c r="G471" s="105"/>
    </row>
    <row r="472" spans="5:7" s="103" customFormat="1" x14ac:dyDescent="0.25">
      <c r="E472" s="105"/>
      <c r="F472" s="105"/>
      <c r="G472" s="105"/>
    </row>
    <row r="473" spans="5:7" s="103" customFormat="1" x14ac:dyDescent="0.25">
      <c r="E473" s="105"/>
      <c r="F473" s="105"/>
      <c r="G473" s="105"/>
    </row>
    <row r="474" spans="5:7" s="103" customFormat="1" x14ac:dyDescent="0.25">
      <c r="E474" s="105"/>
      <c r="F474" s="105"/>
      <c r="G474" s="105"/>
    </row>
    <row r="475" spans="5:7" s="103" customFormat="1" x14ac:dyDescent="0.25">
      <c r="E475" s="105"/>
      <c r="F475" s="105"/>
      <c r="G475" s="105"/>
    </row>
    <row r="476" spans="5:7" s="103" customFormat="1" x14ac:dyDescent="0.25">
      <c r="E476" s="105"/>
      <c r="F476" s="105"/>
      <c r="G476" s="105"/>
    </row>
    <row r="477" spans="5:7" s="103" customFormat="1" x14ac:dyDescent="0.25">
      <c r="E477" s="105"/>
      <c r="F477" s="105"/>
      <c r="G477" s="105"/>
    </row>
    <row r="478" spans="5:7" s="103" customFormat="1" x14ac:dyDescent="0.25">
      <c r="E478" s="105"/>
      <c r="F478" s="105"/>
      <c r="G478" s="105"/>
    </row>
    <row r="479" spans="5:7" s="103" customFormat="1" x14ac:dyDescent="0.25">
      <c r="E479" s="105"/>
      <c r="F479" s="105"/>
      <c r="G479" s="105"/>
    </row>
    <row r="480" spans="5:7" s="103" customFormat="1" x14ac:dyDescent="0.25">
      <c r="E480" s="105"/>
      <c r="F480" s="105"/>
      <c r="G480" s="105"/>
    </row>
    <row r="481" spans="5:7" s="103" customFormat="1" x14ac:dyDescent="0.25">
      <c r="E481" s="105"/>
      <c r="F481" s="105"/>
      <c r="G481" s="105"/>
    </row>
    <row r="482" spans="5:7" s="103" customFormat="1" x14ac:dyDescent="0.25">
      <c r="E482" s="105"/>
      <c r="F482" s="105"/>
      <c r="G482" s="105"/>
    </row>
    <row r="483" spans="5:7" s="103" customFormat="1" x14ac:dyDescent="0.25">
      <c r="E483" s="105"/>
      <c r="F483" s="105"/>
      <c r="G483" s="105"/>
    </row>
    <row r="484" spans="5:7" s="103" customFormat="1" x14ac:dyDescent="0.25">
      <c r="E484" s="105"/>
      <c r="F484" s="105"/>
      <c r="G484" s="105"/>
    </row>
    <row r="485" spans="5:7" s="103" customFormat="1" x14ac:dyDescent="0.25">
      <c r="E485" s="105"/>
      <c r="F485" s="105"/>
      <c r="G485" s="105"/>
    </row>
    <row r="486" spans="5:7" s="103" customFormat="1" x14ac:dyDescent="0.25">
      <c r="E486" s="105"/>
      <c r="F486" s="105"/>
      <c r="G486" s="105"/>
    </row>
    <row r="487" spans="5:7" s="103" customFormat="1" x14ac:dyDescent="0.25">
      <c r="E487" s="105"/>
      <c r="F487" s="105"/>
      <c r="G487" s="105"/>
    </row>
    <row r="488" spans="5:7" s="103" customFormat="1" x14ac:dyDescent="0.25">
      <c r="E488" s="105"/>
      <c r="F488" s="105"/>
      <c r="G488" s="105"/>
    </row>
    <row r="489" spans="5:7" s="103" customFormat="1" x14ac:dyDescent="0.25">
      <c r="E489" s="105"/>
      <c r="F489" s="105"/>
      <c r="G489" s="105"/>
    </row>
    <row r="490" spans="5:7" s="103" customFormat="1" x14ac:dyDescent="0.25">
      <c r="E490" s="105"/>
      <c r="F490" s="105"/>
      <c r="G490" s="105"/>
    </row>
    <row r="491" spans="5:7" s="103" customFormat="1" x14ac:dyDescent="0.25">
      <c r="E491" s="105"/>
      <c r="F491" s="105"/>
      <c r="G491" s="105"/>
    </row>
    <row r="492" spans="5:7" s="103" customFormat="1" x14ac:dyDescent="0.25">
      <c r="E492" s="105"/>
      <c r="F492" s="105"/>
      <c r="G492" s="105"/>
    </row>
    <row r="493" spans="5:7" s="103" customFormat="1" x14ac:dyDescent="0.25">
      <c r="E493" s="105"/>
      <c r="F493" s="105"/>
      <c r="G493" s="105"/>
    </row>
    <row r="494" spans="5:7" s="103" customFormat="1" x14ac:dyDescent="0.25">
      <c r="E494" s="105"/>
      <c r="F494" s="105"/>
      <c r="G494" s="105"/>
    </row>
    <row r="495" spans="5:7" s="103" customFormat="1" x14ac:dyDescent="0.25">
      <c r="E495" s="105"/>
      <c r="F495" s="105"/>
      <c r="G495" s="105"/>
    </row>
    <row r="496" spans="5:7" s="103" customFormat="1" x14ac:dyDescent="0.25">
      <c r="E496" s="105"/>
      <c r="F496" s="105"/>
      <c r="G496" s="105"/>
    </row>
    <row r="497" spans="5:7" s="103" customFormat="1" x14ac:dyDescent="0.25">
      <c r="E497" s="105"/>
      <c r="F497" s="105"/>
      <c r="G497" s="105"/>
    </row>
    <row r="498" spans="5:7" s="103" customFormat="1" x14ac:dyDescent="0.25">
      <c r="E498" s="105"/>
      <c r="F498" s="105"/>
      <c r="G498" s="105"/>
    </row>
    <row r="499" spans="5:7" s="103" customFormat="1" x14ac:dyDescent="0.25">
      <c r="E499" s="105"/>
      <c r="F499" s="105"/>
      <c r="G499" s="105"/>
    </row>
    <row r="500" spans="5:7" s="103" customFormat="1" x14ac:dyDescent="0.25">
      <c r="E500" s="105"/>
      <c r="F500" s="105"/>
      <c r="G500" s="105"/>
    </row>
    <row r="501" spans="5:7" s="103" customFormat="1" x14ac:dyDescent="0.25">
      <c r="E501" s="105"/>
      <c r="F501" s="105"/>
      <c r="G501" s="105"/>
    </row>
    <row r="502" spans="5:7" s="103" customFormat="1" x14ac:dyDescent="0.25">
      <c r="E502" s="105"/>
      <c r="F502" s="105"/>
      <c r="G502" s="105"/>
    </row>
    <row r="503" spans="5:7" s="103" customFormat="1" x14ac:dyDescent="0.25">
      <c r="E503" s="105"/>
      <c r="F503" s="105"/>
      <c r="G503" s="105"/>
    </row>
    <row r="504" spans="5:7" s="103" customFormat="1" x14ac:dyDescent="0.25">
      <c r="E504" s="105"/>
      <c r="F504" s="105"/>
      <c r="G504" s="105"/>
    </row>
    <row r="505" spans="5:7" s="103" customFormat="1" x14ac:dyDescent="0.25">
      <c r="E505" s="105"/>
      <c r="F505" s="105"/>
      <c r="G505" s="105"/>
    </row>
    <row r="506" spans="5:7" s="103" customFormat="1" x14ac:dyDescent="0.25">
      <c r="E506" s="105"/>
      <c r="F506" s="105"/>
      <c r="G506" s="105"/>
    </row>
    <row r="507" spans="5:7" s="103" customFormat="1" x14ac:dyDescent="0.25">
      <c r="E507" s="105"/>
      <c r="F507" s="105"/>
      <c r="G507" s="105"/>
    </row>
    <row r="508" spans="5:7" s="103" customFormat="1" x14ac:dyDescent="0.25">
      <c r="E508" s="105"/>
      <c r="F508" s="105"/>
      <c r="G508" s="105"/>
    </row>
    <row r="509" spans="5:7" s="103" customFormat="1" x14ac:dyDescent="0.25">
      <c r="E509" s="105"/>
      <c r="F509" s="105"/>
      <c r="G509" s="105"/>
    </row>
    <row r="510" spans="5:7" s="103" customFormat="1" x14ac:dyDescent="0.25">
      <c r="E510" s="105"/>
      <c r="F510" s="105"/>
      <c r="G510" s="105"/>
    </row>
    <row r="511" spans="5:7" s="103" customFormat="1" x14ac:dyDescent="0.25">
      <c r="E511" s="105"/>
      <c r="F511" s="105"/>
      <c r="G511" s="105"/>
    </row>
    <row r="512" spans="5:7" s="103" customFormat="1" x14ac:dyDescent="0.25">
      <c r="E512" s="105"/>
      <c r="F512" s="105"/>
      <c r="G512" s="105"/>
    </row>
    <row r="513" spans="5:7" s="103" customFormat="1" x14ac:dyDescent="0.25">
      <c r="E513" s="105"/>
      <c r="F513" s="105"/>
      <c r="G513" s="105"/>
    </row>
    <row r="514" spans="5:7" s="103" customFormat="1" x14ac:dyDescent="0.25">
      <c r="E514" s="105"/>
      <c r="F514" s="105"/>
      <c r="G514" s="105"/>
    </row>
    <row r="515" spans="5:7" s="103" customFormat="1" x14ac:dyDescent="0.25">
      <c r="E515" s="105"/>
      <c r="F515" s="105"/>
      <c r="G515" s="105"/>
    </row>
    <row r="516" spans="5:7" s="103" customFormat="1" x14ac:dyDescent="0.25">
      <c r="E516" s="105"/>
      <c r="F516" s="105"/>
      <c r="G516" s="105"/>
    </row>
    <row r="517" spans="5:7" s="103" customFormat="1" x14ac:dyDescent="0.25">
      <c r="E517" s="105"/>
      <c r="F517" s="105"/>
      <c r="G517" s="105"/>
    </row>
    <row r="518" spans="5:7" s="103" customFormat="1" x14ac:dyDescent="0.25">
      <c r="E518" s="105"/>
      <c r="F518" s="105"/>
      <c r="G518" s="105"/>
    </row>
    <row r="519" spans="5:7" s="103" customFormat="1" x14ac:dyDescent="0.25">
      <c r="E519" s="105"/>
      <c r="F519" s="105"/>
      <c r="G519" s="105"/>
    </row>
    <row r="520" spans="5:7" s="103" customFormat="1" x14ac:dyDescent="0.25">
      <c r="E520" s="105"/>
      <c r="F520" s="105"/>
      <c r="G520" s="105"/>
    </row>
    <row r="521" spans="5:7" s="103" customFormat="1" x14ac:dyDescent="0.25">
      <c r="E521" s="105"/>
      <c r="F521" s="105"/>
      <c r="G521" s="105"/>
    </row>
    <row r="522" spans="5:7" s="103" customFormat="1" x14ac:dyDescent="0.25">
      <c r="E522" s="105"/>
      <c r="F522" s="105"/>
      <c r="G522" s="105"/>
    </row>
    <row r="523" spans="5:7" s="103" customFormat="1" x14ac:dyDescent="0.25">
      <c r="E523" s="105"/>
      <c r="F523" s="105"/>
      <c r="G523" s="105"/>
    </row>
    <row r="524" spans="5:7" s="103" customFormat="1" x14ac:dyDescent="0.25">
      <c r="E524" s="105"/>
      <c r="F524" s="105"/>
      <c r="G524" s="105"/>
    </row>
    <row r="525" spans="5:7" s="103" customFormat="1" x14ac:dyDescent="0.25">
      <c r="E525" s="105"/>
      <c r="F525" s="105"/>
      <c r="G525" s="105"/>
    </row>
    <row r="526" spans="5:7" s="103" customFormat="1" x14ac:dyDescent="0.25">
      <c r="E526" s="105"/>
      <c r="F526" s="105"/>
      <c r="G526" s="105"/>
    </row>
    <row r="527" spans="5:7" s="103" customFormat="1" x14ac:dyDescent="0.25">
      <c r="E527" s="105"/>
      <c r="F527" s="105"/>
      <c r="G527" s="105"/>
    </row>
    <row r="528" spans="5:7" s="103" customFormat="1" x14ac:dyDescent="0.25">
      <c r="E528" s="105"/>
      <c r="F528" s="105"/>
      <c r="G528" s="105"/>
    </row>
    <row r="529" spans="5:7" s="103" customFormat="1" x14ac:dyDescent="0.25">
      <c r="E529" s="105"/>
      <c r="F529" s="105"/>
      <c r="G529" s="105"/>
    </row>
    <row r="530" spans="5:7" s="103" customFormat="1" x14ac:dyDescent="0.25">
      <c r="E530" s="105"/>
      <c r="F530" s="105"/>
      <c r="G530" s="105"/>
    </row>
    <row r="531" spans="5:7" s="103" customFormat="1" x14ac:dyDescent="0.25">
      <c r="E531" s="105"/>
      <c r="F531" s="105"/>
      <c r="G531" s="105"/>
    </row>
    <row r="532" spans="5:7" s="103" customFormat="1" x14ac:dyDescent="0.25">
      <c r="E532" s="105"/>
      <c r="F532" s="105"/>
      <c r="G532" s="105"/>
    </row>
    <row r="533" spans="5:7" s="103" customFormat="1" x14ac:dyDescent="0.25">
      <c r="E533" s="105"/>
      <c r="F533" s="105"/>
      <c r="G533" s="105"/>
    </row>
    <row r="534" spans="5:7" s="103" customFormat="1" x14ac:dyDescent="0.25">
      <c r="E534" s="105"/>
      <c r="F534" s="105"/>
      <c r="G534" s="105"/>
    </row>
    <row r="535" spans="5:7" s="103" customFormat="1" x14ac:dyDescent="0.25">
      <c r="E535" s="105"/>
      <c r="F535" s="105"/>
      <c r="G535" s="105"/>
    </row>
    <row r="536" spans="5:7" s="103" customFormat="1" x14ac:dyDescent="0.25">
      <c r="E536" s="105"/>
      <c r="F536" s="105"/>
      <c r="G536" s="105"/>
    </row>
    <row r="537" spans="5:7" s="103" customFormat="1" x14ac:dyDescent="0.25">
      <c r="E537" s="105"/>
      <c r="F537" s="105"/>
      <c r="G537" s="105"/>
    </row>
    <row r="538" spans="5:7" s="103" customFormat="1" x14ac:dyDescent="0.25">
      <c r="E538" s="105"/>
      <c r="F538" s="105"/>
      <c r="G538" s="105"/>
    </row>
    <row r="539" spans="5:7" s="103" customFormat="1" x14ac:dyDescent="0.25">
      <c r="E539" s="105"/>
      <c r="F539" s="105"/>
      <c r="G539" s="105"/>
    </row>
    <row r="540" spans="5:7" s="103" customFormat="1" x14ac:dyDescent="0.25">
      <c r="E540" s="105"/>
      <c r="F540" s="105"/>
      <c r="G540" s="105"/>
    </row>
    <row r="541" spans="5:7" s="103" customFormat="1" x14ac:dyDescent="0.25">
      <c r="E541" s="105"/>
      <c r="F541" s="105"/>
      <c r="G541" s="105"/>
    </row>
    <row r="542" spans="5:7" s="103" customFormat="1" x14ac:dyDescent="0.25">
      <c r="E542" s="105"/>
      <c r="F542" s="105"/>
      <c r="G542" s="105"/>
    </row>
    <row r="543" spans="5:7" s="103" customFormat="1" x14ac:dyDescent="0.25">
      <c r="E543" s="105"/>
      <c r="F543" s="105"/>
      <c r="G543" s="105"/>
    </row>
    <row r="544" spans="5:7" s="103" customFormat="1" x14ac:dyDescent="0.25">
      <c r="E544" s="105"/>
      <c r="F544" s="105"/>
      <c r="G544" s="105"/>
    </row>
    <row r="545" spans="5:7" s="103" customFormat="1" x14ac:dyDescent="0.25">
      <c r="E545" s="105"/>
      <c r="F545" s="105"/>
      <c r="G545" s="105"/>
    </row>
    <row r="546" spans="5:7" s="103" customFormat="1" x14ac:dyDescent="0.25">
      <c r="E546" s="105"/>
      <c r="F546" s="105"/>
      <c r="G546" s="105"/>
    </row>
    <row r="547" spans="5:7" s="103" customFormat="1" x14ac:dyDescent="0.25">
      <c r="E547" s="105"/>
      <c r="F547" s="105"/>
      <c r="G547" s="105"/>
    </row>
    <row r="548" spans="5:7" s="103" customFormat="1" x14ac:dyDescent="0.25">
      <c r="E548" s="105"/>
      <c r="F548" s="105"/>
      <c r="G548" s="105"/>
    </row>
    <row r="549" spans="5:7" s="103" customFormat="1" x14ac:dyDescent="0.25">
      <c r="E549" s="105"/>
      <c r="F549" s="105"/>
      <c r="G549" s="105"/>
    </row>
    <row r="550" spans="5:7" s="103" customFormat="1" x14ac:dyDescent="0.25">
      <c r="E550" s="105"/>
      <c r="F550" s="105"/>
      <c r="G550" s="105"/>
    </row>
    <row r="551" spans="5:7" s="103" customFormat="1" x14ac:dyDescent="0.25">
      <c r="E551" s="105"/>
      <c r="F551" s="105"/>
      <c r="G551" s="105"/>
    </row>
    <row r="552" spans="5:7" s="103" customFormat="1" x14ac:dyDescent="0.25">
      <c r="E552" s="105"/>
      <c r="F552" s="105"/>
      <c r="G552" s="105"/>
    </row>
    <row r="553" spans="5:7" s="103" customFormat="1" x14ac:dyDescent="0.25">
      <c r="E553" s="105"/>
      <c r="F553" s="105"/>
      <c r="G553" s="105"/>
    </row>
    <row r="554" spans="5:7" s="103" customFormat="1" x14ac:dyDescent="0.25">
      <c r="E554" s="105"/>
      <c r="F554" s="105"/>
      <c r="G554" s="105"/>
    </row>
    <row r="555" spans="5:7" s="103" customFormat="1" x14ac:dyDescent="0.25">
      <c r="E555" s="105"/>
      <c r="F555" s="105"/>
      <c r="G555" s="105"/>
    </row>
    <row r="556" spans="5:7" s="103" customFormat="1" x14ac:dyDescent="0.25">
      <c r="E556" s="105"/>
      <c r="F556" s="105"/>
      <c r="G556" s="105"/>
    </row>
    <row r="557" spans="5:7" s="103" customFormat="1" x14ac:dyDescent="0.25">
      <c r="E557" s="105"/>
      <c r="F557" s="105"/>
      <c r="G557" s="105"/>
    </row>
    <row r="558" spans="5:7" s="103" customFormat="1" x14ac:dyDescent="0.25">
      <c r="E558" s="105"/>
      <c r="F558" s="105"/>
      <c r="G558" s="105"/>
    </row>
    <row r="559" spans="5:7" s="103" customFormat="1" x14ac:dyDescent="0.25">
      <c r="E559" s="105"/>
      <c r="F559" s="105"/>
      <c r="G559" s="105"/>
    </row>
    <row r="560" spans="5:7" s="103" customFormat="1" x14ac:dyDescent="0.25">
      <c r="E560" s="105"/>
      <c r="F560" s="105"/>
      <c r="G560" s="105"/>
    </row>
    <row r="561" spans="5:7" s="103" customFormat="1" x14ac:dyDescent="0.25">
      <c r="E561" s="105"/>
      <c r="F561" s="105"/>
      <c r="G561" s="105"/>
    </row>
    <row r="562" spans="5:7" s="103" customFormat="1" x14ac:dyDescent="0.25">
      <c r="E562" s="105"/>
      <c r="F562" s="105"/>
      <c r="G562" s="105"/>
    </row>
    <row r="563" spans="5:7" s="103" customFormat="1" x14ac:dyDescent="0.25">
      <c r="E563" s="105"/>
      <c r="F563" s="105"/>
      <c r="G563" s="105"/>
    </row>
    <row r="564" spans="5:7" s="103" customFormat="1" x14ac:dyDescent="0.25">
      <c r="E564" s="105"/>
      <c r="F564" s="105"/>
      <c r="G564" s="105"/>
    </row>
    <row r="565" spans="5:7" s="103" customFormat="1" x14ac:dyDescent="0.25">
      <c r="E565" s="105"/>
      <c r="F565" s="105"/>
      <c r="G565" s="105"/>
    </row>
    <row r="566" spans="5:7" s="103" customFormat="1" x14ac:dyDescent="0.25">
      <c r="E566" s="105"/>
      <c r="F566" s="105"/>
      <c r="G566" s="105"/>
    </row>
    <row r="567" spans="5:7" s="103" customFormat="1" x14ac:dyDescent="0.25">
      <c r="E567" s="105"/>
      <c r="F567" s="105"/>
      <c r="G567" s="105"/>
    </row>
    <row r="568" spans="5:7" s="103" customFormat="1" x14ac:dyDescent="0.25">
      <c r="E568" s="105"/>
      <c r="F568" s="105"/>
      <c r="G568" s="105"/>
    </row>
    <row r="569" spans="5:7" s="103" customFormat="1" x14ac:dyDescent="0.25">
      <c r="E569" s="105"/>
      <c r="F569" s="105"/>
      <c r="G569" s="105"/>
    </row>
    <row r="570" spans="5:7" s="103" customFormat="1" x14ac:dyDescent="0.25">
      <c r="E570" s="105"/>
      <c r="F570" s="105"/>
      <c r="G570" s="105"/>
    </row>
    <row r="571" spans="5:7" s="103" customFormat="1" x14ac:dyDescent="0.25">
      <c r="E571" s="105"/>
      <c r="F571" s="105"/>
      <c r="G571" s="105"/>
    </row>
    <row r="572" spans="5:7" s="103" customFormat="1" x14ac:dyDescent="0.25">
      <c r="E572" s="105"/>
      <c r="F572" s="105"/>
      <c r="G572" s="105"/>
    </row>
    <row r="573" spans="5:7" s="103" customFormat="1" x14ac:dyDescent="0.25">
      <c r="E573" s="105"/>
      <c r="F573" s="105"/>
      <c r="G573" s="105"/>
    </row>
    <row r="574" spans="5:7" s="103" customFormat="1" x14ac:dyDescent="0.25">
      <c r="E574" s="105"/>
      <c r="F574" s="105"/>
      <c r="G574" s="105"/>
    </row>
    <row r="575" spans="5:7" s="103" customFormat="1" x14ac:dyDescent="0.25">
      <c r="E575" s="105"/>
      <c r="F575" s="105"/>
      <c r="G575" s="105"/>
    </row>
    <row r="576" spans="5:7" s="103" customFormat="1" x14ac:dyDescent="0.25">
      <c r="E576" s="105"/>
      <c r="F576" s="105"/>
      <c r="G576" s="105"/>
    </row>
    <row r="577" spans="5:7" s="103" customFormat="1" x14ac:dyDescent="0.25">
      <c r="E577" s="105"/>
      <c r="F577" s="105"/>
      <c r="G577" s="105"/>
    </row>
    <row r="578" spans="5:7" s="103" customFormat="1" x14ac:dyDescent="0.25">
      <c r="E578" s="105"/>
      <c r="F578" s="105"/>
      <c r="G578" s="105"/>
    </row>
    <row r="579" spans="5:7" s="103" customFormat="1" x14ac:dyDescent="0.25">
      <c r="E579" s="105"/>
      <c r="F579" s="105"/>
      <c r="G579" s="105"/>
    </row>
    <row r="580" spans="5:7" s="103" customFormat="1" x14ac:dyDescent="0.25">
      <c r="E580" s="105"/>
      <c r="F580" s="105"/>
      <c r="G580" s="105"/>
    </row>
    <row r="581" spans="5:7" s="103" customFormat="1" x14ac:dyDescent="0.25">
      <c r="E581" s="105"/>
      <c r="F581" s="105"/>
      <c r="G581" s="105"/>
    </row>
    <row r="582" spans="5:7" s="103" customFormat="1" x14ac:dyDescent="0.25">
      <c r="E582" s="105"/>
      <c r="F582" s="105"/>
      <c r="G582" s="105"/>
    </row>
    <row r="583" spans="5:7" s="103" customFormat="1" x14ac:dyDescent="0.25">
      <c r="E583" s="105"/>
      <c r="F583" s="105"/>
      <c r="G583" s="105"/>
    </row>
    <row r="584" spans="5:7" s="103" customFormat="1" x14ac:dyDescent="0.25">
      <c r="E584" s="105"/>
      <c r="F584" s="105"/>
      <c r="G584" s="105"/>
    </row>
    <row r="585" spans="5:7" s="103" customFormat="1" x14ac:dyDescent="0.25">
      <c r="E585" s="105"/>
      <c r="F585" s="105"/>
      <c r="G585" s="105"/>
    </row>
    <row r="586" spans="5:7" s="103" customFormat="1" x14ac:dyDescent="0.25">
      <c r="E586" s="105"/>
      <c r="F586" s="105"/>
      <c r="G586" s="105"/>
    </row>
    <row r="587" spans="5:7" s="103" customFormat="1" x14ac:dyDescent="0.25">
      <c r="E587" s="105"/>
      <c r="F587" s="105"/>
      <c r="G587" s="105"/>
    </row>
    <row r="588" spans="5:7" s="103" customFormat="1" x14ac:dyDescent="0.25">
      <c r="E588" s="105"/>
      <c r="F588" s="105"/>
      <c r="G588" s="105"/>
    </row>
    <row r="589" spans="5:7" s="103" customFormat="1" x14ac:dyDescent="0.25">
      <c r="E589" s="105"/>
      <c r="F589" s="105"/>
      <c r="G589" s="105"/>
    </row>
    <row r="590" spans="5:7" s="103" customFormat="1" x14ac:dyDescent="0.25">
      <c r="E590" s="105"/>
      <c r="F590" s="105"/>
      <c r="G590" s="105"/>
    </row>
    <row r="591" spans="5:7" s="103" customFormat="1" x14ac:dyDescent="0.25">
      <c r="E591" s="105"/>
      <c r="F591" s="105"/>
      <c r="G591" s="105"/>
    </row>
    <row r="592" spans="5:7" s="103" customFormat="1" x14ac:dyDescent="0.25">
      <c r="E592" s="105"/>
      <c r="F592" s="105"/>
      <c r="G592" s="105"/>
    </row>
    <row r="593" spans="5:7" s="103" customFormat="1" x14ac:dyDescent="0.25">
      <c r="E593" s="105"/>
      <c r="F593" s="105"/>
      <c r="G593" s="105"/>
    </row>
    <row r="594" spans="5:7" s="103" customFormat="1" x14ac:dyDescent="0.25">
      <c r="E594" s="105"/>
      <c r="F594" s="105"/>
      <c r="G594" s="105"/>
    </row>
    <row r="595" spans="5:7" s="103" customFormat="1" x14ac:dyDescent="0.25">
      <c r="E595" s="105"/>
      <c r="F595" s="105"/>
      <c r="G595" s="105"/>
    </row>
    <row r="596" spans="5:7" s="103" customFormat="1" x14ac:dyDescent="0.25">
      <c r="E596" s="105"/>
      <c r="F596" s="105"/>
      <c r="G596" s="105"/>
    </row>
    <row r="597" spans="5:7" s="103" customFormat="1" x14ac:dyDescent="0.25">
      <c r="E597" s="105"/>
      <c r="F597" s="105"/>
      <c r="G597" s="105"/>
    </row>
    <row r="598" spans="5:7" s="103" customFormat="1" x14ac:dyDescent="0.25">
      <c r="E598" s="105"/>
      <c r="F598" s="105"/>
      <c r="G598" s="105"/>
    </row>
    <row r="599" spans="5:7" s="103" customFormat="1" x14ac:dyDescent="0.25">
      <c r="E599" s="105"/>
      <c r="F599" s="105"/>
      <c r="G599" s="105"/>
    </row>
    <row r="600" spans="5:7" s="103" customFormat="1" x14ac:dyDescent="0.25">
      <c r="E600" s="105"/>
      <c r="F600" s="105"/>
      <c r="G600" s="105"/>
    </row>
    <row r="601" spans="5:7" s="103" customFormat="1" x14ac:dyDescent="0.25">
      <c r="E601" s="105"/>
      <c r="F601" s="105"/>
      <c r="G601" s="105"/>
    </row>
    <row r="602" spans="5:7" s="103" customFormat="1" x14ac:dyDescent="0.25">
      <c r="E602" s="105"/>
      <c r="F602" s="105"/>
      <c r="G602" s="105"/>
    </row>
    <row r="603" spans="5:7" s="103" customFormat="1" x14ac:dyDescent="0.25">
      <c r="E603" s="105"/>
      <c r="F603" s="105"/>
      <c r="G603" s="105"/>
    </row>
    <row r="604" spans="5:7" s="103" customFormat="1" x14ac:dyDescent="0.25">
      <c r="E604" s="105"/>
      <c r="F604" s="105"/>
      <c r="G604" s="105"/>
    </row>
    <row r="605" spans="5:7" s="103" customFormat="1" x14ac:dyDescent="0.25">
      <c r="E605" s="105"/>
      <c r="F605" s="105"/>
      <c r="G605" s="105"/>
    </row>
    <row r="606" spans="5:7" s="103" customFormat="1" x14ac:dyDescent="0.25">
      <c r="E606" s="105"/>
      <c r="F606" s="105"/>
      <c r="G606" s="105"/>
    </row>
    <row r="607" spans="5:7" s="103" customFormat="1" x14ac:dyDescent="0.25">
      <c r="E607" s="105"/>
      <c r="F607" s="105"/>
      <c r="G607" s="105"/>
    </row>
    <row r="608" spans="5:7" s="103" customFormat="1" x14ac:dyDescent="0.25">
      <c r="E608" s="105"/>
      <c r="F608" s="105"/>
      <c r="G608" s="105"/>
    </row>
    <row r="609" spans="5:7" s="103" customFormat="1" x14ac:dyDescent="0.25">
      <c r="E609" s="105"/>
      <c r="F609" s="105"/>
      <c r="G609" s="105"/>
    </row>
    <row r="610" spans="5:7" s="103" customFormat="1" x14ac:dyDescent="0.25">
      <c r="E610" s="105"/>
      <c r="F610" s="105"/>
      <c r="G610" s="105"/>
    </row>
    <row r="611" spans="5:7" s="103" customFormat="1" x14ac:dyDescent="0.25">
      <c r="E611" s="105"/>
      <c r="F611" s="105"/>
      <c r="G611" s="105"/>
    </row>
    <row r="612" spans="5:7" s="103" customFormat="1" x14ac:dyDescent="0.25">
      <c r="E612" s="105"/>
      <c r="F612" s="105"/>
      <c r="G612" s="105"/>
    </row>
    <row r="613" spans="5:7" s="103" customFormat="1" x14ac:dyDescent="0.25">
      <c r="E613" s="105"/>
      <c r="F613" s="105"/>
      <c r="G613" s="105"/>
    </row>
    <row r="614" spans="5:7" s="103" customFormat="1" x14ac:dyDescent="0.25">
      <c r="E614" s="105"/>
      <c r="F614" s="105"/>
      <c r="G614" s="105"/>
    </row>
    <row r="615" spans="5:7" s="103" customFormat="1" x14ac:dyDescent="0.25">
      <c r="E615" s="105"/>
      <c r="F615" s="105"/>
      <c r="G615" s="105"/>
    </row>
    <row r="616" spans="5:7" s="103" customFormat="1" x14ac:dyDescent="0.25">
      <c r="E616" s="105"/>
      <c r="F616" s="105"/>
      <c r="G616" s="105"/>
    </row>
    <row r="617" spans="5:7" s="103" customFormat="1" x14ac:dyDescent="0.25">
      <c r="E617" s="105"/>
      <c r="F617" s="105"/>
      <c r="G617" s="105"/>
    </row>
    <row r="618" spans="5:7" s="103" customFormat="1" x14ac:dyDescent="0.25">
      <c r="E618" s="105"/>
      <c r="F618" s="105"/>
      <c r="G618" s="105"/>
    </row>
    <row r="619" spans="5:7" s="103" customFormat="1" x14ac:dyDescent="0.25">
      <c r="E619" s="105"/>
      <c r="F619" s="105"/>
      <c r="G619" s="105"/>
    </row>
    <row r="620" spans="5:7" s="103" customFormat="1" x14ac:dyDescent="0.25">
      <c r="E620" s="105"/>
      <c r="F620" s="105"/>
      <c r="G620" s="105"/>
    </row>
    <row r="621" spans="5:7" s="103" customFormat="1" x14ac:dyDescent="0.25">
      <c r="E621" s="105"/>
      <c r="F621" s="105"/>
      <c r="G621" s="105"/>
    </row>
    <row r="622" spans="5:7" s="103" customFormat="1" x14ac:dyDescent="0.25">
      <c r="E622" s="105"/>
      <c r="F622" s="105"/>
      <c r="G622" s="105"/>
    </row>
    <row r="623" spans="5:7" s="103" customFormat="1" x14ac:dyDescent="0.25">
      <c r="E623" s="105"/>
      <c r="F623" s="105"/>
      <c r="G623" s="105"/>
    </row>
    <row r="624" spans="5:7" s="103" customFormat="1" x14ac:dyDescent="0.25">
      <c r="E624" s="105"/>
      <c r="F624" s="105"/>
      <c r="G624" s="105"/>
    </row>
    <row r="625" spans="5:7" s="103" customFormat="1" x14ac:dyDescent="0.25">
      <c r="E625" s="105"/>
      <c r="F625" s="105"/>
      <c r="G625" s="105"/>
    </row>
    <row r="626" spans="5:7" s="103" customFormat="1" x14ac:dyDescent="0.25">
      <c r="E626" s="105"/>
      <c r="F626" s="105"/>
      <c r="G626" s="105"/>
    </row>
    <row r="627" spans="5:7" s="103" customFormat="1" x14ac:dyDescent="0.25">
      <c r="E627" s="105"/>
      <c r="F627" s="105"/>
      <c r="G627" s="105"/>
    </row>
    <row r="628" spans="5:7" s="103" customFormat="1" x14ac:dyDescent="0.25">
      <c r="E628" s="105"/>
      <c r="F628" s="105"/>
      <c r="G628" s="105"/>
    </row>
    <row r="629" spans="5:7" s="103" customFormat="1" x14ac:dyDescent="0.25">
      <c r="E629" s="105"/>
      <c r="F629" s="105"/>
      <c r="G629" s="105"/>
    </row>
    <row r="630" spans="5:7" s="103" customFormat="1" x14ac:dyDescent="0.25">
      <c r="E630" s="105"/>
      <c r="F630" s="105"/>
      <c r="G630" s="105"/>
    </row>
    <row r="631" spans="5:7" s="103" customFormat="1" x14ac:dyDescent="0.25">
      <c r="E631" s="105"/>
      <c r="F631" s="105"/>
      <c r="G631" s="105"/>
    </row>
    <row r="632" spans="5:7" s="103" customFormat="1" x14ac:dyDescent="0.25">
      <c r="E632" s="105"/>
      <c r="F632" s="105"/>
      <c r="G632" s="105"/>
    </row>
    <row r="633" spans="5:7" s="103" customFormat="1" x14ac:dyDescent="0.25">
      <c r="E633" s="105"/>
      <c r="F633" s="105"/>
      <c r="G633" s="105"/>
    </row>
    <row r="634" spans="5:7" s="103" customFormat="1" x14ac:dyDescent="0.25">
      <c r="E634" s="105"/>
      <c r="F634" s="105"/>
      <c r="G634" s="105"/>
    </row>
    <row r="635" spans="5:7" s="103" customFormat="1" x14ac:dyDescent="0.25">
      <c r="E635" s="105"/>
      <c r="F635" s="105"/>
      <c r="G635" s="105"/>
    </row>
    <row r="636" spans="5:7" s="103" customFormat="1" x14ac:dyDescent="0.25">
      <c r="E636" s="105"/>
      <c r="F636" s="105"/>
      <c r="G636" s="105"/>
    </row>
    <row r="637" spans="5:7" s="103" customFormat="1" x14ac:dyDescent="0.25">
      <c r="E637" s="105"/>
      <c r="F637" s="105"/>
      <c r="G637" s="105"/>
    </row>
    <row r="638" spans="5:7" s="103" customFormat="1" x14ac:dyDescent="0.25">
      <c r="E638" s="105"/>
      <c r="F638" s="105"/>
      <c r="G638" s="105"/>
    </row>
    <row r="639" spans="5:7" s="103" customFormat="1" x14ac:dyDescent="0.25">
      <c r="E639" s="105"/>
      <c r="F639" s="105"/>
      <c r="G639" s="105"/>
    </row>
    <row r="640" spans="5:7" s="103" customFormat="1" x14ac:dyDescent="0.25">
      <c r="E640" s="105"/>
      <c r="F640" s="105"/>
      <c r="G640" s="105"/>
    </row>
    <row r="641" spans="5:7" s="103" customFormat="1" x14ac:dyDescent="0.25">
      <c r="E641" s="105"/>
      <c r="F641" s="105"/>
      <c r="G641" s="105"/>
    </row>
    <row r="642" spans="5:7" s="103" customFormat="1" x14ac:dyDescent="0.25">
      <c r="E642" s="105"/>
      <c r="F642" s="105"/>
      <c r="G642" s="105"/>
    </row>
    <row r="643" spans="5:7" s="103" customFormat="1" x14ac:dyDescent="0.25">
      <c r="E643" s="105"/>
      <c r="F643" s="105"/>
      <c r="G643" s="105"/>
    </row>
    <row r="644" spans="5:7" s="103" customFormat="1" x14ac:dyDescent="0.25">
      <c r="E644" s="105"/>
      <c r="F644" s="105"/>
      <c r="G644" s="105"/>
    </row>
    <row r="645" spans="5:7" s="103" customFormat="1" x14ac:dyDescent="0.25">
      <c r="E645" s="105"/>
      <c r="F645" s="105"/>
      <c r="G645" s="105"/>
    </row>
    <row r="646" spans="5:7" s="103" customFormat="1" x14ac:dyDescent="0.25">
      <c r="E646" s="105"/>
      <c r="F646" s="105"/>
      <c r="G646" s="105"/>
    </row>
    <row r="647" spans="5:7" s="103" customFormat="1" x14ac:dyDescent="0.25">
      <c r="E647" s="105"/>
      <c r="F647" s="105"/>
      <c r="G647" s="105"/>
    </row>
    <row r="648" spans="5:7" s="103" customFormat="1" x14ac:dyDescent="0.25">
      <c r="E648" s="105"/>
      <c r="F648" s="105"/>
      <c r="G648" s="105"/>
    </row>
    <row r="649" spans="5:7" s="103" customFormat="1" x14ac:dyDescent="0.25">
      <c r="E649" s="105"/>
      <c r="F649" s="105"/>
      <c r="G649" s="105"/>
    </row>
    <row r="650" spans="5:7" s="103" customFormat="1" x14ac:dyDescent="0.25">
      <c r="E650" s="105"/>
      <c r="F650" s="105"/>
      <c r="G650" s="105"/>
    </row>
    <row r="651" spans="5:7" s="103" customFormat="1" x14ac:dyDescent="0.25">
      <c r="E651" s="105"/>
      <c r="F651" s="105"/>
      <c r="G651" s="105"/>
    </row>
    <row r="652" spans="5:7" s="103" customFormat="1" x14ac:dyDescent="0.25">
      <c r="E652" s="105"/>
      <c r="F652" s="105"/>
      <c r="G652" s="105"/>
    </row>
    <row r="653" spans="5:7" s="103" customFormat="1" x14ac:dyDescent="0.25">
      <c r="E653" s="105"/>
      <c r="F653" s="105"/>
      <c r="G653" s="105"/>
    </row>
    <row r="654" spans="5:7" s="103" customFormat="1" x14ac:dyDescent="0.25">
      <c r="E654" s="105"/>
      <c r="F654" s="105"/>
      <c r="G654" s="105"/>
    </row>
    <row r="655" spans="5:7" s="103" customFormat="1" x14ac:dyDescent="0.25">
      <c r="E655" s="105"/>
      <c r="F655" s="105"/>
      <c r="G655" s="105"/>
    </row>
    <row r="656" spans="5:7" s="103" customFormat="1" x14ac:dyDescent="0.25">
      <c r="E656" s="105"/>
      <c r="F656" s="105"/>
      <c r="G656" s="105"/>
    </row>
    <row r="657" spans="5:7" s="103" customFormat="1" x14ac:dyDescent="0.25">
      <c r="E657" s="105"/>
      <c r="F657" s="105"/>
      <c r="G657" s="105"/>
    </row>
    <row r="658" spans="5:7" s="103" customFormat="1" x14ac:dyDescent="0.25">
      <c r="E658" s="105"/>
      <c r="F658" s="105"/>
      <c r="G658" s="105"/>
    </row>
    <row r="659" spans="5:7" s="103" customFormat="1" x14ac:dyDescent="0.25">
      <c r="E659" s="105"/>
      <c r="F659" s="105"/>
      <c r="G659" s="105"/>
    </row>
    <row r="660" spans="5:7" s="103" customFormat="1" x14ac:dyDescent="0.25">
      <c r="E660" s="105"/>
      <c r="F660" s="105"/>
      <c r="G660" s="105"/>
    </row>
    <row r="661" spans="5:7" s="103" customFormat="1" x14ac:dyDescent="0.25">
      <c r="E661" s="105"/>
      <c r="F661" s="105"/>
      <c r="G661" s="105"/>
    </row>
    <row r="662" spans="5:7" s="103" customFormat="1" x14ac:dyDescent="0.25">
      <c r="E662" s="105"/>
      <c r="F662" s="105"/>
      <c r="G662" s="105"/>
    </row>
    <row r="663" spans="5:7" s="103" customFormat="1" x14ac:dyDescent="0.25">
      <c r="E663" s="105"/>
      <c r="F663" s="105"/>
      <c r="G663" s="105"/>
    </row>
    <row r="664" spans="5:7" s="103" customFormat="1" x14ac:dyDescent="0.25">
      <c r="E664" s="105"/>
      <c r="F664" s="105"/>
      <c r="G664" s="105"/>
    </row>
    <row r="665" spans="5:7" s="103" customFormat="1" x14ac:dyDescent="0.25">
      <c r="E665" s="105"/>
      <c r="F665" s="105"/>
      <c r="G665" s="105"/>
    </row>
    <row r="666" spans="5:7" s="103" customFormat="1" x14ac:dyDescent="0.25">
      <c r="E666" s="105"/>
      <c r="F666" s="105"/>
      <c r="G666" s="105"/>
    </row>
    <row r="667" spans="5:7" s="103" customFormat="1" x14ac:dyDescent="0.25">
      <c r="E667" s="105"/>
      <c r="F667" s="105"/>
      <c r="G667" s="105"/>
    </row>
    <row r="668" spans="5:7" s="103" customFormat="1" x14ac:dyDescent="0.25">
      <c r="E668" s="105"/>
      <c r="F668" s="105"/>
      <c r="G668" s="105"/>
    </row>
    <row r="669" spans="5:7" s="103" customFormat="1" x14ac:dyDescent="0.25">
      <c r="E669" s="105"/>
      <c r="F669" s="105"/>
      <c r="G669" s="105"/>
    </row>
    <row r="670" spans="5:7" s="103" customFormat="1" x14ac:dyDescent="0.25">
      <c r="E670" s="105"/>
      <c r="F670" s="105"/>
      <c r="G670" s="105"/>
    </row>
    <row r="671" spans="5:7" s="103" customFormat="1" x14ac:dyDescent="0.25">
      <c r="E671" s="105"/>
      <c r="F671" s="105"/>
      <c r="G671" s="105"/>
    </row>
    <row r="672" spans="5:7" s="103" customFormat="1" x14ac:dyDescent="0.25">
      <c r="E672" s="105"/>
      <c r="F672" s="105"/>
      <c r="G672" s="105"/>
    </row>
    <row r="673" spans="5:7" s="103" customFormat="1" x14ac:dyDescent="0.25">
      <c r="E673" s="105"/>
      <c r="F673" s="105"/>
      <c r="G673" s="105"/>
    </row>
    <row r="674" spans="5:7" s="103" customFormat="1" x14ac:dyDescent="0.25">
      <c r="E674" s="105"/>
      <c r="F674" s="105"/>
      <c r="G674" s="105"/>
    </row>
    <row r="675" spans="5:7" s="103" customFormat="1" x14ac:dyDescent="0.25">
      <c r="E675" s="105"/>
      <c r="F675" s="105"/>
      <c r="G675" s="105"/>
    </row>
    <row r="676" spans="5:7" s="103" customFormat="1" x14ac:dyDescent="0.25">
      <c r="E676" s="105"/>
      <c r="F676" s="105"/>
      <c r="G676" s="105"/>
    </row>
    <row r="677" spans="5:7" s="103" customFormat="1" x14ac:dyDescent="0.25">
      <c r="E677" s="105"/>
      <c r="F677" s="105"/>
      <c r="G677" s="105"/>
    </row>
    <row r="678" spans="5:7" s="103" customFormat="1" x14ac:dyDescent="0.25">
      <c r="E678" s="105"/>
      <c r="F678" s="105"/>
      <c r="G678" s="105"/>
    </row>
    <row r="679" spans="5:7" s="103" customFormat="1" x14ac:dyDescent="0.25">
      <c r="E679" s="105"/>
      <c r="F679" s="105"/>
      <c r="G679" s="105"/>
    </row>
    <row r="680" spans="5:7" s="103" customFormat="1" x14ac:dyDescent="0.25">
      <c r="E680" s="105"/>
      <c r="F680" s="105"/>
      <c r="G680" s="105"/>
    </row>
    <row r="681" spans="5:7" s="103" customFormat="1" x14ac:dyDescent="0.25">
      <c r="E681" s="105"/>
      <c r="F681" s="105"/>
      <c r="G681" s="105"/>
    </row>
    <row r="682" spans="5:7" s="103" customFormat="1" x14ac:dyDescent="0.25">
      <c r="E682" s="105"/>
      <c r="F682" s="105"/>
      <c r="G682" s="105"/>
    </row>
    <row r="683" spans="5:7" s="103" customFormat="1" x14ac:dyDescent="0.25">
      <c r="E683" s="105"/>
      <c r="F683" s="105"/>
      <c r="G683" s="105"/>
    </row>
    <row r="684" spans="5:7" s="103" customFormat="1" x14ac:dyDescent="0.25">
      <c r="E684" s="105"/>
      <c r="F684" s="105"/>
      <c r="G684" s="105"/>
    </row>
    <row r="685" spans="5:7" s="103" customFormat="1" x14ac:dyDescent="0.25">
      <c r="E685" s="105"/>
      <c r="F685" s="105"/>
      <c r="G685" s="105"/>
    </row>
    <row r="686" spans="5:7" s="103" customFormat="1" x14ac:dyDescent="0.25">
      <c r="E686" s="105"/>
      <c r="F686" s="105"/>
      <c r="G686" s="105"/>
    </row>
    <row r="687" spans="5:7" s="103" customFormat="1" x14ac:dyDescent="0.25">
      <c r="E687" s="105"/>
      <c r="F687" s="105"/>
      <c r="G687" s="105"/>
    </row>
    <row r="688" spans="5:7" s="103" customFormat="1" x14ac:dyDescent="0.25">
      <c r="E688" s="105"/>
      <c r="F688" s="105"/>
      <c r="G688" s="105"/>
    </row>
    <row r="689" spans="5:7" s="103" customFormat="1" x14ac:dyDescent="0.25">
      <c r="E689" s="105"/>
      <c r="F689" s="105"/>
      <c r="G689" s="105"/>
    </row>
    <row r="690" spans="5:7" s="103" customFormat="1" x14ac:dyDescent="0.25">
      <c r="E690" s="105"/>
      <c r="F690" s="105"/>
      <c r="G690" s="105"/>
    </row>
    <row r="691" spans="5:7" s="103" customFormat="1" x14ac:dyDescent="0.25">
      <c r="E691" s="105"/>
      <c r="F691" s="105"/>
      <c r="G691" s="105"/>
    </row>
    <row r="692" spans="5:7" s="103" customFormat="1" x14ac:dyDescent="0.25">
      <c r="E692" s="105"/>
      <c r="F692" s="105"/>
      <c r="G692" s="105"/>
    </row>
    <row r="693" spans="5:7" s="103" customFormat="1" x14ac:dyDescent="0.25">
      <c r="E693" s="105"/>
      <c r="F693" s="105"/>
      <c r="G693" s="105"/>
    </row>
    <row r="694" spans="5:7" s="103" customFormat="1" x14ac:dyDescent="0.25">
      <c r="E694" s="105"/>
      <c r="F694" s="105"/>
      <c r="G694" s="105"/>
    </row>
    <row r="695" spans="5:7" s="103" customFormat="1" x14ac:dyDescent="0.25">
      <c r="E695" s="105"/>
      <c r="F695" s="105"/>
      <c r="G695" s="105"/>
    </row>
    <row r="696" spans="5:7" s="103" customFormat="1" x14ac:dyDescent="0.25">
      <c r="E696" s="105"/>
      <c r="F696" s="105"/>
      <c r="G696" s="105"/>
    </row>
    <row r="697" spans="5:7" s="103" customFormat="1" x14ac:dyDescent="0.25">
      <c r="E697" s="105"/>
      <c r="F697" s="105"/>
      <c r="G697" s="105"/>
    </row>
    <row r="698" spans="5:7" s="103" customFormat="1" x14ac:dyDescent="0.25">
      <c r="E698" s="105"/>
      <c r="F698" s="105"/>
      <c r="G698" s="105"/>
    </row>
    <row r="699" spans="5:7" s="103" customFormat="1" x14ac:dyDescent="0.25">
      <c r="E699" s="105"/>
      <c r="F699" s="105"/>
      <c r="G699" s="105"/>
    </row>
    <row r="700" spans="5:7" s="103" customFormat="1" x14ac:dyDescent="0.25">
      <c r="E700" s="105"/>
      <c r="F700" s="105"/>
      <c r="G700" s="105"/>
    </row>
    <row r="701" spans="5:7" s="103" customFormat="1" x14ac:dyDescent="0.25">
      <c r="E701" s="105"/>
      <c r="F701" s="105"/>
      <c r="G701" s="105"/>
    </row>
    <row r="702" spans="5:7" s="103" customFormat="1" x14ac:dyDescent="0.25">
      <c r="E702" s="105"/>
      <c r="F702" s="105"/>
      <c r="G702" s="105"/>
    </row>
    <row r="703" spans="5:7" s="103" customFormat="1" x14ac:dyDescent="0.25">
      <c r="E703" s="105"/>
      <c r="F703" s="105"/>
      <c r="G703" s="105"/>
    </row>
    <row r="704" spans="5:7" s="103" customFormat="1" x14ac:dyDescent="0.25">
      <c r="E704" s="105"/>
      <c r="F704" s="105"/>
      <c r="G704" s="105"/>
    </row>
    <row r="705" spans="5:7" s="103" customFormat="1" x14ac:dyDescent="0.25">
      <c r="E705" s="105"/>
      <c r="F705" s="105"/>
      <c r="G705" s="105"/>
    </row>
    <row r="706" spans="5:7" s="103" customFormat="1" x14ac:dyDescent="0.25">
      <c r="E706" s="105"/>
      <c r="F706" s="105"/>
      <c r="G706" s="105"/>
    </row>
    <row r="707" spans="5:7" s="103" customFormat="1" x14ac:dyDescent="0.25">
      <c r="E707" s="105"/>
      <c r="F707" s="105"/>
      <c r="G707" s="105"/>
    </row>
    <row r="708" spans="5:7" s="103" customFormat="1" x14ac:dyDescent="0.25">
      <c r="E708" s="105"/>
      <c r="F708" s="105"/>
      <c r="G708" s="105"/>
    </row>
    <row r="709" spans="5:7" s="103" customFormat="1" x14ac:dyDescent="0.25">
      <c r="E709" s="105"/>
      <c r="F709" s="105"/>
      <c r="G709" s="105"/>
    </row>
    <row r="710" spans="5:7" s="103" customFormat="1" x14ac:dyDescent="0.25">
      <c r="E710" s="105"/>
      <c r="F710" s="105"/>
      <c r="G710" s="105"/>
    </row>
    <row r="711" spans="5:7" s="103" customFormat="1" x14ac:dyDescent="0.25">
      <c r="E711" s="105"/>
      <c r="F711" s="105"/>
      <c r="G711" s="105"/>
    </row>
    <row r="712" spans="5:7" s="103" customFormat="1" x14ac:dyDescent="0.25">
      <c r="E712" s="105"/>
      <c r="F712" s="105"/>
      <c r="G712" s="105"/>
    </row>
    <row r="713" spans="5:7" s="103" customFormat="1" x14ac:dyDescent="0.25">
      <c r="E713" s="105"/>
      <c r="F713" s="105"/>
      <c r="G713" s="105"/>
    </row>
    <row r="714" spans="5:7" s="103" customFormat="1" x14ac:dyDescent="0.25">
      <c r="E714" s="105"/>
      <c r="F714" s="105"/>
      <c r="G714" s="105"/>
    </row>
    <row r="715" spans="5:7" s="103" customFormat="1" x14ac:dyDescent="0.25">
      <c r="E715" s="105"/>
      <c r="F715" s="105"/>
      <c r="G715" s="105"/>
    </row>
    <row r="716" spans="5:7" s="103" customFormat="1" x14ac:dyDescent="0.25">
      <c r="E716" s="105"/>
      <c r="F716" s="105"/>
      <c r="G716" s="105"/>
    </row>
    <row r="717" spans="5:7" s="103" customFormat="1" x14ac:dyDescent="0.25">
      <c r="E717" s="105"/>
      <c r="F717" s="105"/>
      <c r="G717" s="105"/>
    </row>
    <row r="718" spans="5:7" s="103" customFormat="1" x14ac:dyDescent="0.25">
      <c r="E718" s="105"/>
      <c r="F718" s="105"/>
      <c r="G718" s="105"/>
    </row>
    <row r="719" spans="5:7" s="103" customFormat="1" x14ac:dyDescent="0.25">
      <c r="E719" s="105"/>
      <c r="F719" s="105"/>
      <c r="G719" s="105"/>
    </row>
    <row r="720" spans="5:7" s="103" customFormat="1" x14ac:dyDescent="0.25">
      <c r="E720" s="105"/>
      <c r="F720" s="105"/>
      <c r="G720" s="105"/>
    </row>
    <row r="721" spans="5:7" s="103" customFormat="1" x14ac:dyDescent="0.25">
      <c r="E721" s="105"/>
      <c r="F721" s="105"/>
      <c r="G721" s="105"/>
    </row>
    <row r="722" spans="5:7" s="103" customFormat="1" x14ac:dyDescent="0.25">
      <c r="E722" s="105"/>
      <c r="F722" s="105"/>
      <c r="G722" s="105"/>
    </row>
    <row r="723" spans="5:7" s="103" customFormat="1" x14ac:dyDescent="0.25">
      <c r="E723" s="105"/>
      <c r="F723" s="105"/>
      <c r="G723" s="105"/>
    </row>
    <row r="724" spans="5:7" s="103" customFormat="1" x14ac:dyDescent="0.25">
      <c r="E724" s="105"/>
      <c r="F724" s="105"/>
      <c r="G724" s="105"/>
    </row>
    <row r="725" spans="5:7" s="103" customFormat="1" x14ac:dyDescent="0.25">
      <c r="E725" s="105"/>
      <c r="F725" s="105"/>
      <c r="G725" s="105"/>
    </row>
    <row r="726" spans="5:7" s="103" customFormat="1" x14ac:dyDescent="0.25">
      <c r="E726" s="105"/>
      <c r="F726" s="105"/>
      <c r="G726" s="105"/>
    </row>
    <row r="727" spans="5:7" s="103" customFormat="1" x14ac:dyDescent="0.25">
      <c r="E727" s="105"/>
      <c r="F727" s="105"/>
      <c r="G727" s="105"/>
    </row>
    <row r="728" spans="5:7" s="103" customFormat="1" x14ac:dyDescent="0.25">
      <c r="E728" s="105"/>
      <c r="F728" s="105"/>
      <c r="G728" s="105"/>
    </row>
    <row r="729" spans="5:7" s="103" customFormat="1" x14ac:dyDescent="0.25">
      <c r="E729" s="105"/>
      <c r="F729" s="105"/>
      <c r="G729" s="105"/>
    </row>
    <row r="730" spans="5:7" s="103" customFormat="1" x14ac:dyDescent="0.25">
      <c r="E730" s="105"/>
      <c r="F730" s="105"/>
      <c r="G730" s="105"/>
    </row>
    <row r="731" spans="5:7" s="103" customFormat="1" x14ac:dyDescent="0.25">
      <c r="E731" s="105"/>
      <c r="F731" s="105"/>
      <c r="G731" s="105"/>
    </row>
    <row r="732" spans="5:7" s="103" customFormat="1" x14ac:dyDescent="0.25">
      <c r="E732" s="105"/>
      <c r="F732" s="105"/>
      <c r="G732" s="105"/>
    </row>
    <row r="733" spans="5:7" s="103" customFormat="1" x14ac:dyDescent="0.25">
      <c r="E733" s="105"/>
      <c r="F733" s="105"/>
      <c r="G733" s="105"/>
    </row>
    <row r="734" spans="5:7" s="103" customFormat="1" x14ac:dyDescent="0.25">
      <c r="E734" s="105"/>
      <c r="F734" s="105"/>
      <c r="G734" s="105"/>
    </row>
    <row r="735" spans="5:7" s="103" customFormat="1" x14ac:dyDescent="0.25">
      <c r="E735" s="105"/>
      <c r="F735" s="105"/>
      <c r="G735" s="105"/>
    </row>
    <row r="736" spans="5:7" s="103" customFormat="1" x14ac:dyDescent="0.25">
      <c r="E736" s="105"/>
      <c r="F736" s="105"/>
      <c r="G736" s="105"/>
    </row>
    <row r="737" spans="5:7" s="103" customFormat="1" x14ac:dyDescent="0.25">
      <c r="E737" s="105"/>
      <c r="F737" s="105"/>
      <c r="G737" s="105"/>
    </row>
    <row r="738" spans="5:7" s="103" customFormat="1" x14ac:dyDescent="0.25">
      <c r="E738" s="105"/>
      <c r="F738" s="105"/>
      <c r="G738" s="105"/>
    </row>
    <row r="739" spans="5:7" s="103" customFormat="1" x14ac:dyDescent="0.25">
      <c r="E739" s="105"/>
      <c r="F739" s="105"/>
      <c r="G739" s="105"/>
    </row>
    <row r="740" spans="5:7" s="103" customFormat="1" x14ac:dyDescent="0.25">
      <c r="E740" s="105"/>
      <c r="F740" s="105"/>
      <c r="G740" s="105"/>
    </row>
    <row r="741" spans="5:7" s="103" customFormat="1" x14ac:dyDescent="0.25">
      <c r="E741" s="105"/>
      <c r="F741" s="105"/>
      <c r="G741" s="105"/>
    </row>
    <row r="742" spans="5:7" s="103" customFormat="1" x14ac:dyDescent="0.25">
      <c r="E742" s="105"/>
      <c r="F742" s="105"/>
      <c r="G742" s="105"/>
    </row>
    <row r="743" spans="5:7" s="103" customFormat="1" x14ac:dyDescent="0.25">
      <c r="E743" s="105"/>
      <c r="F743" s="105"/>
      <c r="G743" s="105"/>
    </row>
    <row r="744" spans="5:7" s="103" customFormat="1" x14ac:dyDescent="0.25">
      <c r="E744" s="105"/>
      <c r="F744" s="105"/>
      <c r="G744" s="105"/>
    </row>
    <row r="745" spans="5:7" s="103" customFormat="1" x14ac:dyDescent="0.25">
      <c r="E745" s="105"/>
      <c r="F745" s="105"/>
      <c r="G745" s="105"/>
    </row>
    <row r="746" spans="5:7" s="103" customFormat="1" x14ac:dyDescent="0.25">
      <c r="E746" s="105"/>
      <c r="F746" s="105"/>
      <c r="G746" s="105"/>
    </row>
    <row r="747" spans="5:7" s="103" customFormat="1" x14ac:dyDescent="0.25">
      <c r="E747" s="105"/>
      <c r="F747" s="105"/>
      <c r="G747" s="105"/>
    </row>
    <row r="748" spans="5:7" s="103" customFormat="1" x14ac:dyDescent="0.25">
      <c r="E748" s="105"/>
      <c r="F748" s="105"/>
      <c r="G748" s="105"/>
    </row>
    <row r="749" spans="5:7" s="103" customFormat="1" x14ac:dyDescent="0.25">
      <c r="E749" s="105"/>
      <c r="F749" s="105"/>
      <c r="G749" s="105"/>
    </row>
    <row r="750" spans="5:7" s="103" customFormat="1" x14ac:dyDescent="0.25">
      <c r="E750" s="105"/>
      <c r="F750" s="105"/>
      <c r="G750" s="105"/>
    </row>
    <row r="751" spans="5:7" s="103" customFormat="1" x14ac:dyDescent="0.25">
      <c r="E751" s="105"/>
      <c r="F751" s="105"/>
      <c r="G751" s="105"/>
    </row>
    <row r="752" spans="5:7" s="103" customFormat="1" x14ac:dyDescent="0.25">
      <c r="E752" s="105"/>
      <c r="F752" s="105"/>
      <c r="G752" s="105"/>
    </row>
    <row r="753" spans="5:7" s="103" customFormat="1" x14ac:dyDescent="0.25">
      <c r="E753" s="105"/>
      <c r="F753" s="105"/>
      <c r="G753" s="105"/>
    </row>
    <row r="754" spans="5:7" s="103" customFormat="1" x14ac:dyDescent="0.25">
      <c r="E754" s="105"/>
      <c r="F754" s="105"/>
      <c r="G754" s="105"/>
    </row>
    <row r="755" spans="5:7" s="103" customFormat="1" x14ac:dyDescent="0.25">
      <c r="E755" s="105"/>
      <c r="F755" s="105"/>
      <c r="G755" s="105"/>
    </row>
    <row r="756" spans="5:7" s="103" customFormat="1" x14ac:dyDescent="0.25">
      <c r="E756" s="105"/>
      <c r="F756" s="105"/>
      <c r="G756" s="105"/>
    </row>
    <row r="757" spans="5:7" s="103" customFormat="1" x14ac:dyDescent="0.25">
      <c r="E757" s="105"/>
      <c r="F757" s="105"/>
      <c r="G757" s="105"/>
    </row>
    <row r="758" spans="5:7" s="103" customFormat="1" x14ac:dyDescent="0.25">
      <c r="E758" s="105"/>
      <c r="F758" s="105"/>
      <c r="G758" s="105"/>
    </row>
    <row r="759" spans="5:7" s="103" customFormat="1" x14ac:dyDescent="0.25">
      <c r="E759" s="105"/>
      <c r="F759" s="105"/>
      <c r="G759" s="105"/>
    </row>
    <row r="760" spans="5:7" s="103" customFormat="1" x14ac:dyDescent="0.25">
      <c r="E760" s="105"/>
      <c r="F760" s="105"/>
      <c r="G760" s="105"/>
    </row>
    <row r="761" spans="5:7" s="103" customFormat="1" x14ac:dyDescent="0.25">
      <c r="E761" s="105"/>
      <c r="F761" s="105"/>
      <c r="G761" s="105"/>
    </row>
    <row r="762" spans="5:7" s="103" customFormat="1" x14ac:dyDescent="0.25">
      <c r="E762" s="105"/>
      <c r="F762" s="105"/>
      <c r="G762" s="105"/>
    </row>
    <row r="763" spans="5:7" s="103" customFormat="1" x14ac:dyDescent="0.25">
      <c r="E763" s="105"/>
      <c r="F763" s="105"/>
      <c r="G763" s="105"/>
    </row>
    <row r="764" spans="5:7" s="103" customFormat="1" x14ac:dyDescent="0.25">
      <c r="E764" s="105"/>
      <c r="F764" s="105"/>
      <c r="G764" s="105"/>
    </row>
    <row r="765" spans="5:7" s="103" customFormat="1" x14ac:dyDescent="0.25">
      <c r="E765" s="105"/>
      <c r="F765" s="105"/>
      <c r="G765" s="105"/>
    </row>
    <row r="766" spans="5:7" s="103" customFormat="1" x14ac:dyDescent="0.25">
      <c r="E766" s="105"/>
      <c r="F766" s="105"/>
      <c r="G766" s="105"/>
    </row>
    <row r="767" spans="5:7" s="103" customFormat="1" x14ac:dyDescent="0.25">
      <c r="E767" s="105"/>
      <c r="F767" s="105"/>
      <c r="G767" s="105"/>
    </row>
    <row r="768" spans="5:7" s="103" customFormat="1" x14ac:dyDescent="0.25">
      <c r="E768" s="105"/>
      <c r="F768" s="105"/>
      <c r="G768" s="105"/>
    </row>
    <row r="769" spans="5:7" s="103" customFormat="1" x14ac:dyDescent="0.25">
      <c r="E769" s="105"/>
      <c r="F769" s="105"/>
      <c r="G769" s="105"/>
    </row>
    <row r="770" spans="5:7" s="103" customFormat="1" x14ac:dyDescent="0.25">
      <c r="E770" s="105"/>
      <c r="F770" s="105"/>
      <c r="G770" s="105"/>
    </row>
    <row r="771" spans="5:7" s="103" customFormat="1" x14ac:dyDescent="0.25">
      <c r="E771" s="105"/>
      <c r="F771" s="105"/>
      <c r="G771" s="105"/>
    </row>
    <row r="772" spans="5:7" s="103" customFormat="1" x14ac:dyDescent="0.25">
      <c r="E772" s="105"/>
      <c r="F772" s="105"/>
      <c r="G772" s="105"/>
    </row>
    <row r="773" spans="5:7" s="103" customFormat="1" x14ac:dyDescent="0.25">
      <c r="E773" s="105"/>
      <c r="F773" s="105"/>
      <c r="G773" s="105"/>
    </row>
    <row r="774" spans="5:7" s="103" customFormat="1" x14ac:dyDescent="0.25">
      <c r="E774" s="105"/>
      <c r="F774" s="105"/>
      <c r="G774" s="105"/>
    </row>
    <row r="775" spans="5:7" s="103" customFormat="1" x14ac:dyDescent="0.25">
      <c r="E775" s="105"/>
      <c r="F775" s="105"/>
      <c r="G775" s="105"/>
    </row>
    <row r="776" spans="5:7" s="103" customFormat="1" x14ac:dyDescent="0.25">
      <c r="E776" s="105"/>
      <c r="F776" s="105"/>
      <c r="G776" s="105"/>
    </row>
    <row r="777" spans="5:7" s="103" customFormat="1" x14ac:dyDescent="0.25">
      <c r="E777" s="105"/>
      <c r="F777" s="105"/>
      <c r="G777" s="105"/>
    </row>
    <row r="778" spans="5:7" s="103" customFormat="1" x14ac:dyDescent="0.25">
      <c r="E778" s="105"/>
      <c r="F778" s="105"/>
      <c r="G778" s="105"/>
    </row>
    <row r="779" spans="5:7" s="103" customFormat="1" x14ac:dyDescent="0.25">
      <c r="E779" s="105"/>
      <c r="F779" s="105"/>
      <c r="G779" s="105"/>
    </row>
    <row r="780" spans="5:7" s="103" customFormat="1" x14ac:dyDescent="0.25">
      <c r="E780" s="105"/>
      <c r="F780" s="105"/>
      <c r="G780" s="105"/>
    </row>
    <row r="781" spans="5:7" s="103" customFormat="1" x14ac:dyDescent="0.25">
      <c r="E781" s="105"/>
      <c r="F781" s="105"/>
      <c r="G781" s="105"/>
    </row>
    <row r="782" spans="5:7" s="103" customFormat="1" x14ac:dyDescent="0.25">
      <c r="E782" s="105"/>
      <c r="F782" s="105"/>
      <c r="G782" s="105"/>
    </row>
    <row r="783" spans="5:7" s="103" customFormat="1" x14ac:dyDescent="0.25">
      <c r="E783" s="105"/>
      <c r="F783" s="105"/>
      <c r="G783" s="105"/>
    </row>
    <row r="784" spans="5:7" s="103" customFormat="1" x14ac:dyDescent="0.25">
      <c r="E784" s="105"/>
      <c r="F784" s="105"/>
      <c r="G784" s="105"/>
    </row>
    <row r="785" spans="5:7" s="103" customFormat="1" x14ac:dyDescent="0.25">
      <c r="E785" s="105"/>
      <c r="F785" s="105"/>
      <c r="G785" s="105"/>
    </row>
    <row r="786" spans="5:7" s="103" customFormat="1" x14ac:dyDescent="0.25">
      <c r="E786" s="105"/>
      <c r="F786" s="105"/>
      <c r="G786" s="105"/>
    </row>
    <row r="787" spans="5:7" s="103" customFormat="1" x14ac:dyDescent="0.25">
      <c r="E787" s="105"/>
      <c r="F787" s="105"/>
      <c r="G787" s="105"/>
    </row>
    <row r="788" spans="5:7" s="103" customFormat="1" x14ac:dyDescent="0.25">
      <c r="E788" s="105"/>
      <c r="F788" s="105"/>
      <c r="G788" s="105"/>
    </row>
    <row r="789" spans="5:7" s="103" customFormat="1" x14ac:dyDescent="0.25">
      <c r="E789" s="105"/>
      <c r="F789" s="105"/>
      <c r="G789" s="105"/>
    </row>
    <row r="790" spans="5:7" s="103" customFormat="1" x14ac:dyDescent="0.25">
      <c r="E790" s="105"/>
      <c r="F790" s="105"/>
      <c r="G790" s="105"/>
    </row>
    <row r="791" spans="5:7" s="103" customFormat="1" x14ac:dyDescent="0.25">
      <c r="E791" s="105"/>
      <c r="F791" s="105"/>
      <c r="G791" s="105"/>
    </row>
    <row r="792" spans="5:7" s="103" customFormat="1" x14ac:dyDescent="0.25">
      <c r="E792" s="105"/>
      <c r="F792" s="105"/>
      <c r="G792" s="105"/>
    </row>
    <row r="793" spans="5:7" s="103" customFormat="1" x14ac:dyDescent="0.25">
      <c r="E793" s="105"/>
      <c r="F793" s="105"/>
      <c r="G793" s="105"/>
    </row>
    <row r="794" spans="5:7" s="103" customFormat="1" x14ac:dyDescent="0.25">
      <c r="E794" s="105"/>
      <c r="F794" s="105"/>
      <c r="G794" s="105"/>
    </row>
    <row r="795" spans="5:7" s="103" customFormat="1" x14ac:dyDescent="0.25">
      <c r="E795" s="105"/>
      <c r="F795" s="105"/>
      <c r="G795" s="105"/>
    </row>
    <row r="796" spans="5:7" s="103" customFormat="1" x14ac:dyDescent="0.25">
      <c r="E796" s="105"/>
      <c r="F796" s="105"/>
      <c r="G796" s="105"/>
    </row>
    <row r="797" spans="5:7" s="103" customFormat="1" x14ac:dyDescent="0.25">
      <c r="E797" s="105"/>
      <c r="F797" s="105"/>
      <c r="G797" s="105"/>
    </row>
    <row r="798" spans="5:7" s="103" customFormat="1" x14ac:dyDescent="0.25">
      <c r="E798" s="105"/>
      <c r="F798" s="105"/>
      <c r="G798" s="105"/>
    </row>
    <row r="799" spans="5:7" s="103" customFormat="1" x14ac:dyDescent="0.25">
      <c r="E799" s="105"/>
      <c r="F799" s="105"/>
      <c r="G799" s="105"/>
    </row>
    <row r="800" spans="5:7" s="103" customFormat="1" x14ac:dyDescent="0.25">
      <c r="E800" s="105"/>
      <c r="F800" s="105"/>
      <c r="G800" s="105"/>
    </row>
    <row r="801" spans="5:7" s="103" customFormat="1" x14ac:dyDescent="0.25">
      <c r="E801" s="105"/>
      <c r="F801" s="105"/>
      <c r="G801" s="105"/>
    </row>
    <row r="802" spans="5:7" s="103" customFormat="1" x14ac:dyDescent="0.25">
      <c r="E802" s="105"/>
      <c r="F802" s="105"/>
      <c r="G802" s="105"/>
    </row>
    <row r="803" spans="5:7" s="103" customFormat="1" x14ac:dyDescent="0.25">
      <c r="E803" s="105"/>
      <c r="F803" s="105"/>
      <c r="G803" s="105"/>
    </row>
    <row r="804" spans="5:7" s="103" customFormat="1" x14ac:dyDescent="0.25">
      <c r="E804" s="105"/>
      <c r="F804" s="105"/>
      <c r="G804" s="105"/>
    </row>
    <row r="805" spans="5:7" s="103" customFormat="1" x14ac:dyDescent="0.25">
      <c r="E805" s="105"/>
      <c r="F805" s="105"/>
      <c r="G805" s="105"/>
    </row>
    <row r="806" spans="5:7" s="103" customFormat="1" x14ac:dyDescent="0.25">
      <c r="E806" s="105"/>
      <c r="F806" s="105"/>
      <c r="G806" s="105"/>
    </row>
    <row r="807" spans="5:7" s="103" customFormat="1" x14ac:dyDescent="0.25">
      <c r="E807" s="105"/>
      <c r="F807" s="105"/>
      <c r="G807" s="105"/>
    </row>
    <row r="808" spans="5:7" s="103" customFormat="1" x14ac:dyDescent="0.25">
      <c r="E808" s="105"/>
      <c r="F808" s="105"/>
      <c r="G808" s="105"/>
    </row>
    <row r="809" spans="5:7" s="103" customFormat="1" x14ac:dyDescent="0.25">
      <c r="E809" s="105"/>
      <c r="F809" s="105"/>
      <c r="G809" s="105"/>
    </row>
    <row r="810" spans="5:7" s="103" customFormat="1" x14ac:dyDescent="0.25">
      <c r="E810" s="105"/>
      <c r="F810" s="105"/>
      <c r="G810" s="105"/>
    </row>
    <row r="811" spans="5:7" s="103" customFormat="1" x14ac:dyDescent="0.25">
      <c r="E811" s="105"/>
      <c r="F811" s="105"/>
      <c r="G811" s="105"/>
    </row>
    <row r="812" spans="5:7" s="103" customFormat="1" x14ac:dyDescent="0.25">
      <c r="E812" s="105"/>
      <c r="F812" s="105"/>
      <c r="G812" s="105"/>
    </row>
    <row r="813" spans="5:7" s="103" customFormat="1" x14ac:dyDescent="0.25">
      <c r="E813" s="105"/>
      <c r="F813" s="105"/>
      <c r="G813" s="105"/>
    </row>
    <row r="814" spans="5:7" s="103" customFormat="1" x14ac:dyDescent="0.25">
      <c r="E814" s="105"/>
      <c r="F814" s="105"/>
      <c r="G814" s="105"/>
    </row>
    <row r="815" spans="5:7" s="103" customFormat="1" x14ac:dyDescent="0.25">
      <c r="E815" s="105"/>
      <c r="F815" s="105"/>
      <c r="G815" s="105"/>
    </row>
    <row r="816" spans="5:7" s="103" customFormat="1" x14ac:dyDescent="0.25">
      <c r="E816" s="105"/>
      <c r="F816" s="105"/>
      <c r="G816" s="105"/>
    </row>
    <row r="817" spans="5:7" s="103" customFormat="1" x14ac:dyDescent="0.25">
      <c r="E817" s="105"/>
      <c r="F817" s="105"/>
      <c r="G817" s="105"/>
    </row>
    <row r="818" spans="5:7" s="103" customFormat="1" x14ac:dyDescent="0.25">
      <c r="E818" s="105"/>
      <c r="F818" s="105"/>
      <c r="G818" s="105"/>
    </row>
    <row r="819" spans="5:7" s="103" customFormat="1" x14ac:dyDescent="0.25">
      <c r="E819" s="105"/>
      <c r="F819" s="105"/>
      <c r="G819" s="105"/>
    </row>
    <row r="820" spans="5:7" s="103" customFormat="1" x14ac:dyDescent="0.25">
      <c r="E820" s="105"/>
      <c r="F820" s="105"/>
      <c r="G820" s="105"/>
    </row>
    <row r="821" spans="5:7" s="103" customFormat="1" x14ac:dyDescent="0.25">
      <c r="E821" s="105"/>
      <c r="F821" s="105"/>
      <c r="G821" s="105"/>
    </row>
    <row r="822" spans="5:7" s="103" customFormat="1" x14ac:dyDescent="0.25">
      <c r="E822" s="105"/>
      <c r="F822" s="105"/>
      <c r="G822" s="105"/>
    </row>
    <row r="823" spans="5:7" s="103" customFormat="1" x14ac:dyDescent="0.25">
      <c r="E823" s="105"/>
      <c r="F823" s="105"/>
      <c r="G823" s="105"/>
    </row>
    <row r="824" spans="5:7" s="103" customFormat="1" x14ac:dyDescent="0.25">
      <c r="E824" s="105"/>
      <c r="F824" s="105"/>
      <c r="G824" s="105"/>
    </row>
    <row r="825" spans="5:7" s="103" customFormat="1" x14ac:dyDescent="0.25">
      <c r="E825" s="105"/>
      <c r="F825" s="105"/>
      <c r="G825" s="105"/>
    </row>
    <row r="826" spans="5:7" s="103" customFormat="1" x14ac:dyDescent="0.25">
      <c r="E826" s="105"/>
      <c r="F826" s="105"/>
      <c r="G826" s="105"/>
    </row>
    <row r="827" spans="5:7" s="103" customFormat="1" x14ac:dyDescent="0.25">
      <c r="E827" s="105"/>
      <c r="F827" s="105"/>
      <c r="G827" s="105"/>
    </row>
    <row r="828" spans="5:7" s="103" customFormat="1" x14ac:dyDescent="0.25">
      <c r="E828" s="105"/>
      <c r="F828" s="105"/>
      <c r="G828" s="105"/>
    </row>
    <row r="829" spans="5:7" s="103" customFormat="1" x14ac:dyDescent="0.25">
      <c r="E829" s="105"/>
      <c r="F829" s="105"/>
      <c r="G829" s="105"/>
    </row>
    <row r="830" spans="5:7" s="103" customFormat="1" x14ac:dyDescent="0.25">
      <c r="E830" s="105"/>
      <c r="F830" s="105"/>
      <c r="G830" s="105"/>
    </row>
    <row r="831" spans="5:7" s="103" customFormat="1" x14ac:dyDescent="0.25">
      <c r="E831" s="105"/>
      <c r="F831" s="105"/>
      <c r="G831" s="105"/>
    </row>
    <row r="832" spans="5:7" s="103" customFormat="1" x14ac:dyDescent="0.25">
      <c r="E832" s="105"/>
      <c r="F832" s="105"/>
      <c r="G832" s="105"/>
    </row>
    <row r="833" spans="5:7" s="103" customFormat="1" x14ac:dyDescent="0.25">
      <c r="E833" s="105"/>
      <c r="F833" s="105"/>
      <c r="G833" s="105"/>
    </row>
    <row r="834" spans="5:7" s="103" customFormat="1" x14ac:dyDescent="0.25">
      <c r="E834" s="105"/>
      <c r="F834" s="105"/>
      <c r="G834" s="105"/>
    </row>
    <row r="835" spans="5:7" s="103" customFormat="1" x14ac:dyDescent="0.25">
      <c r="E835" s="105"/>
      <c r="F835" s="105"/>
      <c r="G835" s="105"/>
    </row>
    <row r="836" spans="5:7" s="103" customFormat="1" x14ac:dyDescent="0.25">
      <c r="E836" s="105"/>
      <c r="F836" s="105"/>
      <c r="G836" s="105"/>
    </row>
    <row r="837" spans="5:7" s="103" customFormat="1" x14ac:dyDescent="0.25">
      <c r="E837" s="105"/>
      <c r="F837" s="105"/>
      <c r="G837" s="105"/>
    </row>
    <row r="838" spans="5:7" s="103" customFormat="1" x14ac:dyDescent="0.25">
      <c r="E838" s="105"/>
      <c r="F838" s="105"/>
      <c r="G838" s="105"/>
    </row>
    <row r="839" spans="5:7" s="103" customFormat="1" x14ac:dyDescent="0.25">
      <c r="E839" s="105"/>
      <c r="F839" s="105"/>
      <c r="G839" s="105"/>
    </row>
    <row r="840" spans="5:7" s="103" customFormat="1" x14ac:dyDescent="0.25">
      <c r="E840" s="105"/>
      <c r="F840" s="105"/>
      <c r="G840" s="105"/>
    </row>
    <row r="841" spans="5:7" s="103" customFormat="1" x14ac:dyDescent="0.25">
      <c r="E841" s="105"/>
      <c r="F841" s="105"/>
      <c r="G841" s="105"/>
    </row>
    <row r="842" spans="5:7" s="103" customFormat="1" x14ac:dyDescent="0.25">
      <c r="E842" s="105"/>
      <c r="F842" s="105"/>
      <c r="G842" s="105"/>
    </row>
    <row r="843" spans="5:7" s="103" customFormat="1" x14ac:dyDescent="0.25">
      <c r="E843" s="105"/>
      <c r="F843" s="105"/>
      <c r="G843" s="105"/>
    </row>
    <row r="844" spans="5:7" s="103" customFormat="1" x14ac:dyDescent="0.25">
      <c r="E844" s="105"/>
      <c r="F844" s="105"/>
      <c r="G844" s="105"/>
    </row>
    <row r="845" spans="5:7" s="103" customFormat="1" x14ac:dyDescent="0.25">
      <c r="E845" s="105"/>
      <c r="F845" s="105"/>
      <c r="G845" s="105"/>
    </row>
    <row r="846" spans="5:7" s="103" customFormat="1" x14ac:dyDescent="0.25">
      <c r="E846" s="105"/>
      <c r="F846" s="105"/>
      <c r="G846" s="105"/>
    </row>
    <row r="847" spans="5:7" s="103" customFormat="1" x14ac:dyDescent="0.25">
      <c r="E847" s="105"/>
      <c r="F847" s="105"/>
      <c r="G847" s="105"/>
    </row>
    <row r="848" spans="5:7" s="103" customFormat="1" x14ac:dyDescent="0.25">
      <c r="E848" s="105"/>
      <c r="F848" s="105"/>
      <c r="G848" s="105"/>
    </row>
    <row r="849" spans="5:7" s="103" customFormat="1" x14ac:dyDescent="0.25">
      <c r="E849" s="105"/>
      <c r="F849" s="105"/>
      <c r="G849" s="105"/>
    </row>
    <row r="850" spans="5:7" s="103" customFormat="1" x14ac:dyDescent="0.25">
      <c r="E850" s="105"/>
      <c r="F850" s="105"/>
      <c r="G850" s="105"/>
    </row>
    <row r="851" spans="5:7" s="103" customFormat="1" x14ac:dyDescent="0.25">
      <c r="E851" s="105"/>
      <c r="F851" s="105"/>
      <c r="G851" s="105"/>
    </row>
    <row r="852" spans="5:7" s="103" customFormat="1" x14ac:dyDescent="0.25">
      <c r="E852" s="105"/>
      <c r="F852" s="105"/>
      <c r="G852" s="105"/>
    </row>
    <row r="853" spans="5:7" s="103" customFormat="1" x14ac:dyDescent="0.25">
      <c r="E853" s="105"/>
      <c r="F853" s="105"/>
      <c r="G853" s="105"/>
    </row>
    <row r="854" spans="5:7" s="103" customFormat="1" x14ac:dyDescent="0.25">
      <c r="E854" s="105"/>
      <c r="F854" s="105"/>
      <c r="G854" s="105"/>
    </row>
    <row r="855" spans="5:7" s="103" customFormat="1" x14ac:dyDescent="0.25">
      <c r="E855" s="105"/>
      <c r="F855" s="105"/>
      <c r="G855" s="105"/>
    </row>
    <row r="856" spans="5:7" s="103" customFormat="1" x14ac:dyDescent="0.25">
      <c r="E856" s="105"/>
      <c r="F856" s="105"/>
      <c r="G856" s="105"/>
    </row>
    <row r="857" spans="5:7" s="103" customFormat="1" x14ac:dyDescent="0.25">
      <c r="E857" s="105"/>
      <c r="F857" s="105"/>
      <c r="G857" s="105"/>
    </row>
    <row r="858" spans="5:7" s="103" customFormat="1" x14ac:dyDescent="0.25">
      <c r="E858" s="105"/>
      <c r="F858" s="105"/>
      <c r="G858" s="105"/>
    </row>
    <row r="859" spans="5:7" s="103" customFormat="1" x14ac:dyDescent="0.25">
      <c r="E859" s="105"/>
      <c r="F859" s="105"/>
      <c r="G859" s="105"/>
    </row>
    <row r="860" spans="5:7" s="103" customFormat="1" x14ac:dyDescent="0.25">
      <c r="E860" s="105"/>
      <c r="F860" s="105"/>
      <c r="G860" s="105"/>
    </row>
    <row r="861" spans="5:7" s="103" customFormat="1" x14ac:dyDescent="0.25">
      <c r="E861" s="105"/>
      <c r="F861" s="105"/>
      <c r="G861" s="105"/>
    </row>
    <row r="862" spans="5:7" s="103" customFormat="1" x14ac:dyDescent="0.25">
      <c r="E862" s="105"/>
      <c r="F862" s="105"/>
      <c r="G862" s="105"/>
    </row>
    <row r="863" spans="5:7" s="103" customFormat="1" x14ac:dyDescent="0.25">
      <c r="E863" s="105"/>
      <c r="F863" s="105"/>
      <c r="G863" s="105"/>
    </row>
    <row r="864" spans="5:7" s="103" customFormat="1" x14ac:dyDescent="0.25">
      <c r="E864" s="105"/>
      <c r="F864" s="105"/>
      <c r="G864" s="105"/>
    </row>
    <row r="865" spans="5:7" s="103" customFormat="1" x14ac:dyDescent="0.25">
      <c r="E865" s="105"/>
      <c r="F865" s="105"/>
      <c r="G865" s="105"/>
    </row>
    <row r="866" spans="5:7" s="103" customFormat="1" x14ac:dyDescent="0.25">
      <c r="E866" s="105"/>
      <c r="F866" s="105"/>
      <c r="G866" s="105"/>
    </row>
    <row r="867" spans="5:7" s="103" customFormat="1" x14ac:dyDescent="0.25">
      <c r="E867" s="105"/>
      <c r="F867" s="105"/>
      <c r="G867" s="105"/>
    </row>
    <row r="868" spans="5:7" s="103" customFormat="1" x14ac:dyDescent="0.25">
      <c r="E868" s="105"/>
      <c r="F868" s="105"/>
      <c r="G868" s="105"/>
    </row>
    <row r="869" spans="5:7" s="103" customFormat="1" x14ac:dyDescent="0.25">
      <c r="E869" s="105"/>
      <c r="F869" s="105"/>
      <c r="G869" s="105"/>
    </row>
    <row r="870" spans="5:7" s="103" customFormat="1" x14ac:dyDescent="0.25">
      <c r="E870" s="105"/>
      <c r="F870" s="105"/>
      <c r="G870" s="105"/>
    </row>
    <row r="871" spans="5:7" s="103" customFormat="1" x14ac:dyDescent="0.25">
      <c r="E871" s="105"/>
      <c r="F871" s="105"/>
      <c r="G871" s="105"/>
    </row>
    <row r="872" spans="5:7" s="103" customFormat="1" x14ac:dyDescent="0.25">
      <c r="E872" s="105"/>
      <c r="F872" s="105"/>
      <c r="G872" s="105"/>
    </row>
    <row r="873" spans="5:7" s="103" customFormat="1" x14ac:dyDescent="0.25">
      <c r="E873" s="105"/>
      <c r="F873" s="105"/>
      <c r="G873" s="105"/>
    </row>
    <row r="874" spans="5:7" s="103" customFormat="1" x14ac:dyDescent="0.25">
      <c r="E874" s="105"/>
      <c r="F874" s="105"/>
      <c r="G874" s="105"/>
    </row>
    <row r="875" spans="5:7" s="103" customFormat="1" x14ac:dyDescent="0.25">
      <c r="E875" s="105"/>
      <c r="F875" s="105"/>
      <c r="G875" s="105"/>
    </row>
    <row r="876" spans="5:7" s="103" customFormat="1" x14ac:dyDescent="0.25">
      <c r="E876" s="105"/>
      <c r="F876" s="105"/>
      <c r="G876" s="105"/>
    </row>
    <row r="877" spans="5:7" s="103" customFormat="1" x14ac:dyDescent="0.25">
      <c r="E877" s="105"/>
      <c r="F877" s="105"/>
      <c r="G877" s="105"/>
    </row>
    <row r="878" spans="5:7" s="103" customFormat="1" x14ac:dyDescent="0.25">
      <c r="E878" s="105"/>
      <c r="F878" s="105"/>
      <c r="G878" s="105"/>
    </row>
    <row r="879" spans="5:7" s="103" customFormat="1" x14ac:dyDescent="0.25">
      <c r="E879" s="105"/>
      <c r="F879" s="105"/>
      <c r="G879" s="105"/>
    </row>
    <row r="880" spans="5:7" s="103" customFormat="1" x14ac:dyDescent="0.25">
      <c r="E880" s="105"/>
      <c r="F880" s="105"/>
      <c r="G880" s="105"/>
    </row>
    <row r="881" spans="5:7" s="103" customFormat="1" x14ac:dyDescent="0.25">
      <c r="E881" s="105"/>
      <c r="F881" s="105"/>
      <c r="G881" s="105"/>
    </row>
    <row r="882" spans="5:7" s="103" customFormat="1" x14ac:dyDescent="0.25">
      <c r="E882" s="105"/>
      <c r="F882" s="105"/>
      <c r="G882" s="105"/>
    </row>
    <row r="883" spans="5:7" s="103" customFormat="1" x14ac:dyDescent="0.25">
      <c r="E883" s="105"/>
      <c r="F883" s="105"/>
      <c r="G883" s="105"/>
    </row>
    <row r="884" spans="5:7" s="103" customFormat="1" x14ac:dyDescent="0.25">
      <c r="E884" s="105"/>
      <c r="F884" s="105"/>
      <c r="G884" s="105"/>
    </row>
    <row r="885" spans="5:7" s="103" customFormat="1" x14ac:dyDescent="0.25">
      <c r="E885" s="105"/>
      <c r="F885" s="105"/>
      <c r="G885" s="105"/>
    </row>
    <row r="886" spans="5:7" s="103" customFormat="1" x14ac:dyDescent="0.25">
      <c r="E886" s="105"/>
      <c r="F886" s="105"/>
      <c r="G886" s="105"/>
    </row>
    <row r="887" spans="5:7" s="103" customFormat="1" x14ac:dyDescent="0.25">
      <c r="E887" s="105"/>
      <c r="F887" s="105"/>
      <c r="G887" s="105"/>
    </row>
    <row r="888" spans="5:7" s="103" customFormat="1" x14ac:dyDescent="0.25">
      <c r="E888" s="105"/>
      <c r="F888" s="105"/>
      <c r="G888" s="105"/>
    </row>
    <row r="889" spans="5:7" s="103" customFormat="1" x14ac:dyDescent="0.25">
      <c r="E889" s="105"/>
      <c r="F889" s="105"/>
      <c r="G889" s="105"/>
    </row>
    <row r="890" spans="5:7" s="103" customFormat="1" x14ac:dyDescent="0.25">
      <c r="E890" s="105"/>
      <c r="F890" s="105"/>
      <c r="G890" s="105"/>
    </row>
    <row r="891" spans="5:7" s="103" customFormat="1" x14ac:dyDescent="0.25">
      <c r="E891" s="105"/>
      <c r="F891" s="105"/>
      <c r="G891" s="105"/>
    </row>
    <row r="892" spans="5:7" s="103" customFormat="1" x14ac:dyDescent="0.25">
      <c r="E892" s="105"/>
      <c r="F892" s="105"/>
      <c r="G892" s="105"/>
    </row>
    <row r="893" spans="5:7" s="103" customFormat="1" x14ac:dyDescent="0.25">
      <c r="E893" s="105"/>
      <c r="F893" s="105"/>
      <c r="G893" s="105"/>
    </row>
    <row r="894" spans="5:7" s="103" customFormat="1" x14ac:dyDescent="0.25">
      <c r="E894" s="105"/>
      <c r="F894" s="105"/>
      <c r="G894" s="105"/>
    </row>
    <row r="895" spans="5:7" s="103" customFormat="1" x14ac:dyDescent="0.25">
      <c r="E895" s="105"/>
      <c r="F895" s="105"/>
      <c r="G895" s="105"/>
    </row>
    <row r="896" spans="5:7" s="103" customFormat="1" x14ac:dyDescent="0.25">
      <c r="E896" s="105"/>
      <c r="F896" s="105"/>
      <c r="G896" s="105"/>
    </row>
    <row r="897" spans="5:7" s="103" customFormat="1" x14ac:dyDescent="0.25">
      <c r="E897" s="105"/>
      <c r="F897" s="105"/>
      <c r="G897" s="105"/>
    </row>
    <row r="898" spans="5:7" s="103" customFormat="1" x14ac:dyDescent="0.25">
      <c r="E898" s="105"/>
      <c r="F898" s="105"/>
      <c r="G898" s="105"/>
    </row>
    <row r="899" spans="5:7" s="103" customFormat="1" x14ac:dyDescent="0.25">
      <c r="E899" s="105"/>
      <c r="F899" s="105"/>
      <c r="G899" s="105"/>
    </row>
    <row r="900" spans="5:7" s="103" customFormat="1" x14ac:dyDescent="0.25">
      <c r="E900" s="105"/>
      <c r="F900" s="105"/>
      <c r="G900" s="105"/>
    </row>
    <row r="901" spans="5:7" s="103" customFormat="1" x14ac:dyDescent="0.25">
      <c r="E901" s="105"/>
      <c r="F901" s="105"/>
      <c r="G901" s="105"/>
    </row>
    <row r="902" spans="5:7" s="103" customFormat="1" x14ac:dyDescent="0.25">
      <c r="E902" s="105"/>
      <c r="F902" s="105"/>
      <c r="G902" s="105"/>
    </row>
    <row r="903" spans="5:7" s="103" customFormat="1" x14ac:dyDescent="0.25">
      <c r="E903" s="105"/>
      <c r="F903" s="105"/>
      <c r="G903" s="105"/>
    </row>
    <row r="904" spans="5:7" s="103" customFormat="1" x14ac:dyDescent="0.25">
      <c r="E904" s="105"/>
      <c r="F904" s="105"/>
      <c r="G904" s="105"/>
    </row>
    <row r="905" spans="5:7" s="103" customFormat="1" x14ac:dyDescent="0.25">
      <c r="E905" s="105"/>
      <c r="F905" s="105"/>
      <c r="G905" s="105"/>
    </row>
    <row r="906" spans="5:7" s="103" customFormat="1" x14ac:dyDescent="0.25">
      <c r="E906" s="105"/>
      <c r="F906" s="105"/>
      <c r="G906" s="105"/>
    </row>
    <row r="907" spans="5:7" s="103" customFormat="1" x14ac:dyDescent="0.25">
      <c r="E907" s="105"/>
      <c r="F907" s="105"/>
      <c r="G907" s="105"/>
    </row>
    <row r="908" spans="5:7" s="103" customFormat="1" x14ac:dyDescent="0.25">
      <c r="E908" s="105"/>
      <c r="F908" s="105"/>
      <c r="G908" s="105"/>
    </row>
    <row r="909" spans="5:7" s="103" customFormat="1" x14ac:dyDescent="0.25">
      <c r="E909" s="105"/>
      <c r="F909" s="105"/>
      <c r="G909" s="105"/>
    </row>
    <row r="910" spans="5:7" s="103" customFormat="1" x14ac:dyDescent="0.25">
      <c r="E910" s="105"/>
      <c r="F910" s="105"/>
      <c r="G910" s="105"/>
    </row>
    <row r="911" spans="5:7" s="103" customFormat="1" x14ac:dyDescent="0.25">
      <c r="E911" s="105"/>
      <c r="F911" s="105"/>
      <c r="G911" s="105"/>
    </row>
    <row r="912" spans="5:7" s="103" customFormat="1" x14ac:dyDescent="0.25">
      <c r="E912" s="105"/>
      <c r="F912" s="105"/>
      <c r="G912" s="105"/>
    </row>
    <row r="913" spans="5:7" s="103" customFormat="1" x14ac:dyDescent="0.25">
      <c r="E913" s="105"/>
      <c r="F913" s="105"/>
      <c r="G913" s="105"/>
    </row>
    <row r="914" spans="5:7" s="103" customFormat="1" x14ac:dyDescent="0.25">
      <c r="E914" s="105"/>
      <c r="F914" s="105"/>
      <c r="G914" s="105"/>
    </row>
    <row r="915" spans="5:7" s="103" customFormat="1" x14ac:dyDescent="0.25">
      <c r="E915" s="105"/>
      <c r="F915" s="105"/>
      <c r="G915" s="105"/>
    </row>
    <row r="916" spans="5:7" s="103" customFormat="1" x14ac:dyDescent="0.25">
      <c r="E916" s="105"/>
      <c r="F916" s="105"/>
      <c r="G916" s="105"/>
    </row>
    <row r="917" spans="5:7" s="103" customFormat="1" x14ac:dyDescent="0.25">
      <c r="E917" s="105"/>
      <c r="F917" s="105"/>
      <c r="G917" s="105"/>
    </row>
    <row r="918" spans="5:7" s="103" customFormat="1" x14ac:dyDescent="0.25">
      <c r="E918" s="105"/>
      <c r="F918" s="105"/>
      <c r="G918" s="105"/>
    </row>
    <row r="919" spans="5:7" s="103" customFormat="1" x14ac:dyDescent="0.25">
      <c r="E919" s="105"/>
      <c r="F919" s="105"/>
      <c r="G919" s="105"/>
    </row>
    <row r="920" spans="5:7" s="103" customFormat="1" x14ac:dyDescent="0.25">
      <c r="E920" s="105"/>
      <c r="F920" s="105"/>
      <c r="G920" s="105"/>
    </row>
    <row r="921" spans="5:7" s="103" customFormat="1" x14ac:dyDescent="0.25">
      <c r="E921" s="105"/>
      <c r="F921" s="105"/>
      <c r="G921" s="105"/>
    </row>
    <row r="922" spans="5:7" s="103" customFormat="1" x14ac:dyDescent="0.25">
      <c r="E922" s="105"/>
      <c r="F922" s="105"/>
      <c r="G922" s="105"/>
    </row>
    <row r="923" spans="5:7" s="103" customFormat="1" x14ac:dyDescent="0.25">
      <c r="E923" s="105"/>
      <c r="F923" s="105"/>
      <c r="G923" s="105"/>
    </row>
    <row r="924" spans="5:7" s="103" customFormat="1" x14ac:dyDescent="0.25">
      <c r="E924" s="105"/>
      <c r="F924" s="105"/>
      <c r="G924" s="105"/>
    </row>
    <row r="925" spans="5:7" s="103" customFormat="1" x14ac:dyDescent="0.25">
      <c r="E925" s="105"/>
      <c r="F925" s="105"/>
      <c r="G925" s="105"/>
    </row>
    <row r="926" spans="5:7" s="103" customFormat="1" x14ac:dyDescent="0.25">
      <c r="E926" s="105"/>
      <c r="F926" s="105"/>
      <c r="G926" s="105"/>
    </row>
    <row r="927" spans="5:7" s="103" customFormat="1" x14ac:dyDescent="0.25">
      <c r="E927" s="105"/>
      <c r="F927" s="105"/>
      <c r="G927" s="105"/>
    </row>
    <row r="928" spans="5:7" s="103" customFormat="1" x14ac:dyDescent="0.25">
      <c r="E928" s="105"/>
      <c r="F928" s="105"/>
      <c r="G928" s="105"/>
    </row>
    <row r="929" spans="5:7" s="103" customFormat="1" x14ac:dyDescent="0.25">
      <c r="E929" s="105"/>
      <c r="F929" s="105"/>
      <c r="G929" s="105"/>
    </row>
    <row r="930" spans="5:7" s="103" customFormat="1" x14ac:dyDescent="0.25">
      <c r="E930" s="105"/>
      <c r="F930" s="105"/>
      <c r="G930" s="105"/>
    </row>
    <row r="931" spans="5:7" s="103" customFormat="1" x14ac:dyDescent="0.25">
      <c r="E931" s="105"/>
      <c r="F931" s="105"/>
      <c r="G931" s="105"/>
    </row>
    <row r="932" spans="5:7" s="103" customFormat="1" x14ac:dyDescent="0.25">
      <c r="E932" s="105"/>
      <c r="F932" s="105"/>
      <c r="G932" s="105"/>
    </row>
    <row r="933" spans="5:7" s="103" customFormat="1" x14ac:dyDescent="0.25">
      <c r="E933" s="105"/>
      <c r="F933" s="105"/>
      <c r="G933" s="105"/>
    </row>
    <row r="934" spans="5:7" s="103" customFormat="1" x14ac:dyDescent="0.25">
      <c r="E934" s="105"/>
      <c r="F934" s="105"/>
      <c r="G934" s="105"/>
    </row>
    <row r="935" spans="5:7" s="103" customFormat="1" x14ac:dyDescent="0.25">
      <c r="E935" s="105"/>
      <c r="F935" s="105"/>
      <c r="G935" s="105"/>
    </row>
    <row r="936" spans="5:7" s="103" customFormat="1" x14ac:dyDescent="0.25">
      <c r="E936" s="105"/>
      <c r="F936" s="105"/>
      <c r="G936" s="105"/>
    </row>
    <row r="937" spans="5:7" s="103" customFormat="1" x14ac:dyDescent="0.25">
      <c r="E937" s="105"/>
      <c r="F937" s="105"/>
      <c r="G937" s="105"/>
    </row>
    <row r="938" spans="5:7" s="103" customFormat="1" x14ac:dyDescent="0.25">
      <c r="E938" s="105"/>
      <c r="F938" s="105"/>
      <c r="G938" s="105"/>
    </row>
    <row r="939" spans="5:7" s="103" customFormat="1" x14ac:dyDescent="0.25">
      <c r="E939" s="105"/>
      <c r="F939" s="105"/>
      <c r="G939" s="105"/>
    </row>
    <row r="940" spans="5:7" s="103" customFormat="1" x14ac:dyDescent="0.25">
      <c r="E940" s="105"/>
      <c r="F940" s="105"/>
      <c r="G940" s="105"/>
    </row>
    <row r="941" spans="5:7" s="103" customFormat="1" x14ac:dyDescent="0.25">
      <c r="E941" s="105"/>
      <c r="F941" s="105"/>
      <c r="G941" s="105"/>
    </row>
    <row r="942" spans="5:7" s="103" customFormat="1" x14ac:dyDescent="0.25">
      <c r="E942" s="105"/>
      <c r="F942" s="105"/>
      <c r="G942" s="105"/>
    </row>
    <row r="943" spans="5:7" s="103" customFormat="1" x14ac:dyDescent="0.25">
      <c r="E943" s="105"/>
      <c r="F943" s="105"/>
      <c r="G943" s="105"/>
    </row>
    <row r="944" spans="5:7" s="103" customFormat="1" x14ac:dyDescent="0.25">
      <c r="E944" s="105"/>
      <c r="F944" s="105"/>
      <c r="G944" s="105"/>
    </row>
    <row r="945" spans="5:7" s="103" customFormat="1" x14ac:dyDescent="0.25">
      <c r="E945" s="105"/>
      <c r="F945" s="105"/>
      <c r="G945" s="105"/>
    </row>
    <row r="946" spans="5:7" s="103" customFormat="1" x14ac:dyDescent="0.25">
      <c r="E946" s="105"/>
      <c r="F946" s="105"/>
      <c r="G946" s="105"/>
    </row>
    <row r="947" spans="5:7" s="103" customFormat="1" x14ac:dyDescent="0.25">
      <c r="E947" s="105"/>
      <c r="F947" s="105"/>
      <c r="G947" s="105"/>
    </row>
    <row r="948" spans="5:7" s="103" customFormat="1" x14ac:dyDescent="0.25">
      <c r="E948" s="105"/>
      <c r="F948" s="105"/>
      <c r="G948" s="105"/>
    </row>
    <row r="949" spans="5:7" s="103" customFormat="1" x14ac:dyDescent="0.25">
      <c r="E949" s="105"/>
      <c r="F949" s="105"/>
      <c r="G949" s="105"/>
    </row>
    <row r="950" spans="5:7" s="103" customFormat="1" x14ac:dyDescent="0.25">
      <c r="E950" s="105"/>
      <c r="F950" s="105"/>
      <c r="G950" s="105"/>
    </row>
    <row r="951" spans="5:7" s="103" customFormat="1" x14ac:dyDescent="0.25">
      <c r="E951" s="105"/>
      <c r="F951" s="105"/>
      <c r="G951" s="105"/>
    </row>
    <row r="952" spans="5:7" s="103" customFormat="1" x14ac:dyDescent="0.25">
      <c r="E952" s="105"/>
      <c r="F952" s="105"/>
      <c r="G952" s="105"/>
    </row>
    <row r="953" spans="5:7" s="103" customFormat="1" x14ac:dyDescent="0.25">
      <c r="E953" s="105"/>
      <c r="F953" s="105"/>
      <c r="G953" s="105"/>
    </row>
    <row r="954" spans="5:7" s="103" customFormat="1" x14ac:dyDescent="0.25">
      <c r="E954" s="105"/>
      <c r="F954" s="105"/>
      <c r="G954" s="105"/>
    </row>
    <row r="955" spans="5:7" s="103" customFormat="1" x14ac:dyDescent="0.25">
      <c r="E955" s="105"/>
      <c r="F955" s="105"/>
      <c r="G955" s="105"/>
    </row>
    <row r="956" spans="5:7" s="103" customFormat="1" x14ac:dyDescent="0.25">
      <c r="E956" s="105"/>
      <c r="F956" s="105"/>
      <c r="G956" s="105"/>
    </row>
    <row r="957" spans="5:7" s="103" customFormat="1" x14ac:dyDescent="0.25">
      <c r="E957" s="105"/>
      <c r="F957" s="105"/>
      <c r="G957" s="105"/>
    </row>
    <row r="958" spans="5:7" s="103" customFormat="1" x14ac:dyDescent="0.25">
      <c r="E958" s="105"/>
      <c r="F958" s="105"/>
      <c r="G958" s="105"/>
    </row>
    <row r="959" spans="5:7" s="103" customFormat="1" x14ac:dyDescent="0.25">
      <c r="E959" s="105"/>
      <c r="F959" s="105"/>
      <c r="G959" s="105"/>
    </row>
    <row r="960" spans="5:7" s="103" customFormat="1" x14ac:dyDescent="0.25">
      <c r="E960" s="105"/>
      <c r="F960" s="105"/>
      <c r="G960" s="105"/>
    </row>
    <row r="961" spans="5:7" s="103" customFormat="1" x14ac:dyDescent="0.25">
      <c r="E961" s="105"/>
      <c r="F961" s="105"/>
      <c r="G961" s="105"/>
    </row>
    <row r="962" spans="5:7" s="103" customFormat="1" x14ac:dyDescent="0.25">
      <c r="E962" s="105"/>
      <c r="F962" s="105"/>
      <c r="G962" s="105"/>
    </row>
    <row r="963" spans="5:7" s="103" customFormat="1" x14ac:dyDescent="0.25">
      <c r="E963" s="105"/>
      <c r="F963" s="105"/>
      <c r="G963" s="105"/>
    </row>
    <row r="964" spans="5:7" s="103" customFormat="1" x14ac:dyDescent="0.25">
      <c r="E964" s="105"/>
      <c r="F964" s="105"/>
      <c r="G964" s="105"/>
    </row>
    <row r="965" spans="5:7" s="103" customFormat="1" x14ac:dyDescent="0.25">
      <c r="E965" s="105"/>
      <c r="F965" s="105"/>
      <c r="G965" s="105"/>
    </row>
    <row r="966" spans="5:7" s="103" customFormat="1" x14ac:dyDescent="0.25">
      <c r="E966" s="105"/>
      <c r="F966" s="105"/>
      <c r="G966" s="105"/>
    </row>
    <row r="967" spans="5:7" s="103" customFormat="1" x14ac:dyDescent="0.25">
      <c r="E967" s="105"/>
      <c r="F967" s="105"/>
      <c r="G967" s="105"/>
    </row>
    <row r="968" spans="5:7" s="103" customFormat="1" x14ac:dyDescent="0.25">
      <c r="E968" s="105"/>
      <c r="F968" s="105"/>
      <c r="G968" s="105"/>
    </row>
    <row r="969" spans="5:7" s="103" customFormat="1" x14ac:dyDescent="0.25">
      <c r="E969" s="105"/>
      <c r="F969" s="105"/>
      <c r="G969" s="105"/>
    </row>
    <row r="970" spans="5:7" s="103" customFormat="1" x14ac:dyDescent="0.25">
      <c r="E970" s="105"/>
      <c r="F970" s="105"/>
      <c r="G970" s="105"/>
    </row>
    <row r="971" spans="5:7" s="103" customFormat="1" x14ac:dyDescent="0.25">
      <c r="E971" s="105"/>
      <c r="F971" s="105"/>
      <c r="G971" s="105"/>
    </row>
    <row r="972" spans="5:7" s="103" customFormat="1" x14ac:dyDescent="0.25">
      <c r="E972" s="105"/>
      <c r="F972" s="105"/>
      <c r="G972" s="105"/>
    </row>
    <row r="973" spans="5:7" s="103" customFormat="1" x14ac:dyDescent="0.25">
      <c r="E973" s="105"/>
      <c r="F973" s="105"/>
      <c r="G973" s="105"/>
    </row>
    <row r="974" spans="5:7" s="103" customFormat="1" x14ac:dyDescent="0.25">
      <c r="E974" s="105"/>
      <c r="F974" s="105"/>
      <c r="G974" s="105"/>
    </row>
    <row r="975" spans="5:7" s="103" customFormat="1" x14ac:dyDescent="0.25">
      <c r="E975" s="105"/>
      <c r="F975" s="105"/>
      <c r="G975" s="105"/>
    </row>
    <row r="976" spans="5:7" s="103" customFormat="1" x14ac:dyDescent="0.25">
      <c r="E976" s="105"/>
      <c r="F976" s="105"/>
      <c r="G976" s="105"/>
    </row>
    <row r="977" spans="5:7" s="103" customFormat="1" x14ac:dyDescent="0.25">
      <c r="E977" s="105"/>
      <c r="F977" s="105"/>
      <c r="G977" s="105"/>
    </row>
    <row r="978" spans="5:7" s="103" customFormat="1" x14ac:dyDescent="0.25">
      <c r="E978" s="105"/>
      <c r="F978" s="105"/>
      <c r="G978" s="105"/>
    </row>
    <row r="979" spans="5:7" s="103" customFormat="1" x14ac:dyDescent="0.25">
      <c r="E979" s="105"/>
      <c r="F979" s="105"/>
      <c r="G979" s="105"/>
    </row>
    <row r="980" spans="5:7" s="103" customFormat="1" x14ac:dyDescent="0.25">
      <c r="E980" s="105"/>
      <c r="F980" s="105"/>
      <c r="G980" s="105"/>
    </row>
    <row r="981" spans="5:7" s="103" customFormat="1" x14ac:dyDescent="0.25">
      <c r="E981" s="105"/>
      <c r="F981" s="105"/>
      <c r="G981" s="105"/>
    </row>
    <row r="982" spans="5:7" s="103" customFormat="1" x14ac:dyDescent="0.25">
      <c r="E982" s="105"/>
      <c r="F982" s="105"/>
      <c r="G982" s="105"/>
    </row>
    <row r="983" spans="5:7" s="103" customFormat="1" x14ac:dyDescent="0.25">
      <c r="E983" s="105"/>
      <c r="F983" s="105"/>
      <c r="G983" s="105"/>
    </row>
    <row r="984" spans="5:7" s="103" customFormat="1" x14ac:dyDescent="0.25">
      <c r="E984" s="105"/>
      <c r="F984" s="105"/>
      <c r="G984" s="105"/>
    </row>
    <row r="985" spans="5:7" s="103" customFormat="1" x14ac:dyDescent="0.25">
      <c r="E985" s="105"/>
      <c r="F985" s="105"/>
      <c r="G985" s="105"/>
    </row>
    <row r="986" spans="5:7" s="103" customFormat="1" x14ac:dyDescent="0.25">
      <c r="E986" s="105"/>
      <c r="F986" s="105"/>
      <c r="G986" s="105"/>
    </row>
    <row r="987" spans="5:7" s="103" customFormat="1" x14ac:dyDescent="0.25">
      <c r="E987" s="105"/>
      <c r="F987" s="105"/>
      <c r="G987" s="105"/>
    </row>
    <row r="988" spans="5:7" s="103" customFormat="1" x14ac:dyDescent="0.25">
      <c r="E988" s="105"/>
      <c r="F988" s="105"/>
      <c r="G988" s="105"/>
    </row>
    <row r="989" spans="5:7" s="103" customFormat="1" x14ac:dyDescent="0.25">
      <c r="E989" s="105"/>
      <c r="F989" s="105"/>
      <c r="G989" s="105"/>
    </row>
    <row r="990" spans="5:7" s="103" customFormat="1" x14ac:dyDescent="0.25">
      <c r="E990" s="105"/>
      <c r="F990" s="105"/>
      <c r="G990" s="105"/>
    </row>
    <row r="991" spans="5:7" s="103" customFormat="1" x14ac:dyDescent="0.25">
      <c r="E991" s="105"/>
      <c r="F991" s="105"/>
      <c r="G991" s="105"/>
    </row>
    <row r="992" spans="5:7" s="103" customFormat="1" x14ac:dyDescent="0.25">
      <c r="E992" s="105"/>
      <c r="F992" s="105"/>
      <c r="G992" s="105"/>
    </row>
    <row r="993" spans="5:7" s="103" customFormat="1" x14ac:dyDescent="0.25">
      <c r="E993" s="105"/>
      <c r="F993" s="105"/>
      <c r="G993" s="105"/>
    </row>
    <row r="994" spans="5:7" s="103" customFormat="1" x14ac:dyDescent="0.25">
      <c r="E994" s="105"/>
      <c r="F994" s="105"/>
      <c r="G994" s="105"/>
    </row>
    <row r="995" spans="5:7" s="103" customFormat="1" x14ac:dyDescent="0.25">
      <c r="E995" s="105"/>
      <c r="F995" s="105"/>
      <c r="G995" s="105"/>
    </row>
    <row r="996" spans="5:7" s="103" customFormat="1" x14ac:dyDescent="0.25">
      <c r="E996" s="105"/>
      <c r="F996" s="105"/>
      <c r="G996" s="105"/>
    </row>
    <row r="997" spans="5:7" s="103" customFormat="1" x14ac:dyDescent="0.25">
      <c r="E997" s="105"/>
      <c r="F997" s="105"/>
      <c r="G997" s="105"/>
    </row>
    <row r="998" spans="5:7" s="103" customFormat="1" x14ac:dyDescent="0.25">
      <c r="E998" s="105"/>
      <c r="F998" s="105"/>
      <c r="G998" s="105"/>
    </row>
    <row r="999" spans="5:7" s="103" customFormat="1" x14ac:dyDescent="0.25">
      <c r="E999" s="105"/>
      <c r="F999" s="105"/>
      <c r="G999" s="105"/>
    </row>
    <row r="1000" spans="5:7" s="103" customFormat="1" x14ac:dyDescent="0.25">
      <c r="E1000" s="105"/>
      <c r="F1000" s="105"/>
      <c r="G1000" s="105"/>
    </row>
    <row r="1001" spans="5:7" s="103" customFormat="1" x14ac:dyDescent="0.25">
      <c r="E1001" s="105"/>
      <c r="F1001" s="105"/>
      <c r="G1001" s="105"/>
    </row>
    <row r="1002" spans="5:7" s="103" customFormat="1" x14ac:dyDescent="0.25">
      <c r="E1002" s="105"/>
      <c r="F1002" s="105"/>
      <c r="G1002" s="105"/>
    </row>
    <row r="1003" spans="5:7" s="103" customFormat="1" x14ac:dyDescent="0.25">
      <c r="E1003" s="105"/>
      <c r="F1003" s="105"/>
      <c r="G1003" s="105"/>
    </row>
    <row r="1004" spans="5:7" s="103" customFormat="1" x14ac:dyDescent="0.25">
      <c r="E1004" s="105"/>
      <c r="F1004" s="105"/>
      <c r="G1004" s="105"/>
    </row>
    <row r="1005" spans="5:7" s="103" customFormat="1" x14ac:dyDescent="0.25">
      <c r="E1005" s="105"/>
      <c r="F1005" s="105"/>
      <c r="G1005" s="105"/>
    </row>
    <row r="1006" spans="5:7" s="103" customFormat="1" x14ac:dyDescent="0.25">
      <c r="E1006" s="105"/>
      <c r="F1006" s="105"/>
      <c r="G1006" s="105"/>
    </row>
    <row r="1007" spans="5:7" s="103" customFormat="1" x14ac:dyDescent="0.25">
      <c r="E1007" s="105"/>
      <c r="F1007" s="105"/>
      <c r="G1007" s="105"/>
    </row>
    <row r="1008" spans="5:7" s="103" customFormat="1" x14ac:dyDescent="0.25">
      <c r="E1008" s="105"/>
      <c r="F1008" s="105"/>
      <c r="G1008" s="105"/>
    </row>
    <row r="1009" spans="5:7" s="103" customFormat="1" x14ac:dyDescent="0.25">
      <c r="E1009" s="105"/>
      <c r="F1009" s="105"/>
      <c r="G1009" s="105"/>
    </row>
    <row r="1010" spans="5:7" s="103" customFormat="1" x14ac:dyDescent="0.25">
      <c r="E1010" s="105"/>
      <c r="F1010" s="105"/>
      <c r="G1010" s="105"/>
    </row>
    <row r="1011" spans="5:7" s="103" customFormat="1" x14ac:dyDescent="0.25">
      <c r="E1011" s="105"/>
      <c r="F1011" s="105"/>
      <c r="G1011" s="105"/>
    </row>
    <row r="1012" spans="5:7" s="103" customFormat="1" x14ac:dyDescent="0.25">
      <c r="E1012" s="105"/>
      <c r="F1012" s="105"/>
      <c r="G1012" s="105"/>
    </row>
    <row r="1013" spans="5:7" s="103" customFormat="1" x14ac:dyDescent="0.25">
      <c r="E1013" s="105"/>
      <c r="F1013" s="105"/>
      <c r="G1013" s="105"/>
    </row>
    <row r="1014" spans="5:7" s="103" customFormat="1" x14ac:dyDescent="0.25">
      <c r="E1014" s="105"/>
      <c r="F1014" s="105"/>
      <c r="G1014" s="105"/>
    </row>
    <row r="1015" spans="5:7" s="103" customFormat="1" x14ac:dyDescent="0.25">
      <c r="E1015" s="105"/>
      <c r="F1015" s="105"/>
      <c r="G1015" s="105"/>
    </row>
    <row r="1016" spans="5:7" s="103" customFormat="1" x14ac:dyDescent="0.25">
      <c r="E1016" s="105"/>
      <c r="F1016" s="105"/>
      <c r="G1016" s="105"/>
    </row>
    <row r="1017" spans="5:7" s="103" customFormat="1" x14ac:dyDescent="0.25">
      <c r="E1017" s="105"/>
      <c r="F1017" s="105"/>
      <c r="G1017" s="105"/>
    </row>
    <row r="1018" spans="5:7" s="103" customFormat="1" x14ac:dyDescent="0.25">
      <c r="E1018" s="105"/>
      <c r="F1018" s="105"/>
      <c r="G1018" s="105"/>
    </row>
    <row r="1019" spans="5:7" s="103" customFormat="1" x14ac:dyDescent="0.25">
      <c r="E1019" s="105"/>
      <c r="F1019" s="105"/>
      <c r="G1019" s="105"/>
    </row>
    <row r="1020" spans="5:7" s="103" customFormat="1" x14ac:dyDescent="0.25">
      <c r="E1020" s="105"/>
      <c r="F1020" s="105"/>
      <c r="G1020" s="105"/>
    </row>
    <row r="1021" spans="5:7" s="103" customFormat="1" x14ac:dyDescent="0.25">
      <c r="E1021" s="105"/>
      <c r="F1021" s="105"/>
      <c r="G1021" s="105"/>
    </row>
    <row r="1022" spans="5:7" s="103" customFormat="1" x14ac:dyDescent="0.25">
      <c r="E1022" s="105"/>
      <c r="F1022" s="105"/>
      <c r="G1022" s="105"/>
    </row>
    <row r="1023" spans="5:7" s="103" customFormat="1" x14ac:dyDescent="0.25">
      <c r="E1023" s="105"/>
      <c r="F1023" s="105"/>
      <c r="G1023" s="105"/>
    </row>
    <row r="1024" spans="5:7" s="103" customFormat="1" x14ac:dyDescent="0.25">
      <c r="E1024" s="105"/>
      <c r="F1024" s="105"/>
      <c r="G1024" s="105"/>
    </row>
    <row r="1025" spans="5:7" s="103" customFormat="1" x14ac:dyDescent="0.25">
      <c r="E1025" s="105"/>
      <c r="F1025" s="105"/>
      <c r="G1025" s="105"/>
    </row>
    <row r="1026" spans="5:7" s="103" customFormat="1" x14ac:dyDescent="0.25">
      <c r="E1026" s="105"/>
      <c r="F1026" s="105"/>
      <c r="G1026" s="105"/>
    </row>
    <row r="1027" spans="5:7" s="103" customFormat="1" x14ac:dyDescent="0.25">
      <c r="E1027" s="105"/>
      <c r="F1027" s="105"/>
      <c r="G1027" s="105"/>
    </row>
    <row r="1028" spans="5:7" s="103" customFormat="1" x14ac:dyDescent="0.25">
      <c r="E1028" s="105"/>
      <c r="F1028" s="105"/>
      <c r="G1028" s="105"/>
    </row>
    <row r="1029" spans="5:7" s="103" customFormat="1" x14ac:dyDescent="0.25">
      <c r="E1029" s="105"/>
      <c r="F1029" s="105"/>
      <c r="G1029" s="105"/>
    </row>
    <row r="1030" spans="5:7" s="103" customFormat="1" x14ac:dyDescent="0.25">
      <c r="E1030" s="105"/>
      <c r="F1030" s="105"/>
      <c r="G1030" s="105"/>
    </row>
    <row r="1031" spans="5:7" s="103" customFormat="1" x14ac:dyDescent="0.25">
      <c r="E1031" s="105"/>
      <c r="F1031" s="105"/>
      <c r="G1031" s="105"/>
    </row>
    <row r="1032" spans="5:7" s="103" customFormat="1" x14ac:dyDescent="0.25">
      <c r="E1032" s="105"/>
      <c r="F1032" s="105"/>
      <c r="G1032" s="105"/>
    </row>
    <row r="1033" spans="5:7" s="103" customFormat="1" x14ac:dyDescent="0.25">
      <c r="E1033" s="105"/>
      <c r="F1033" s="105"/>
      <c r="G1033" s="105"/>
    </row>
    <row r="1034" spans="5:7" s="103" customFormat="1" x14ac:dyDescent="0.25">
      <c r="E1034" s="105"/>
      <c r="F1034" s="105"/>
      <c r="G1034" s="105"/>
    </row>
    <row r="1035" spans="5:7" s="103" customFormat="1" x14ac:dyDescent="0.25">
      <c r="E1035" s="105"/>
      <c r="F1035" s="105"/>
      <c r="G1035" s="105"/>
    </row>
    <row r="1036" spans="5:7" s="103" customFormat="1" x14ac:dyDescent="0.25">
      <c r="E1036" s="105"/>
      <c r="F1036" s="105"/>
      <c r="G1036" s="105"/>
    </row>
    <row r="1037" spans="5:7" s="103" customFormat="1" x14ac:dyDescent="0.25">
      <c r="E1037" s="105"/>
      <c r="F1037" s="105"/>
      <c r="G1037" s="105"/>
    </row>
    <row r="1038" spans="5:7" s="103" customFormat="1" x14ac:dyDescent="0.25">
      <c r="E1038" s="105"/>
      <c r="F1038" s="105"/>
      <c r="G1038" s="105"/>
    </row>
    <row r="1039" spans="5:7" s="103" customFormat="1" x14ac:dyDescent="0.25">
      <c r="E1039" s="105"/>
      <c r="F1039" s="105"/>
      <c r="G1039" s="105"/>
    </row>
    <row r="1040" spans="5:7" s="103" customFormat="1" x14ac:dyDescent="0.25">
      <c r="E1040" s="105"/>
      <c r="F1040" s="105"/>
      <c r="G1040" s="105"/>
    </row>
    <row r="1041" spans="5:7" s="103" customFormat="1" x14ac:dyDescent="0.25">
      <c r="E1041" s="105"/>
      <c r="F1041" s="105"/>
      <c r="G1041" s="105"/>
    </row>
    <row r="1042" spans="5:7" s="103" customFormat="1" x14ac:dyDescent="0.25">
      <c r="E1042" s="105"/>
      <c r="F1042" s="105"/>
      <c r="G1042" s="105"/>
    </row>
    <row r="1043" spans="5:7" s="103" customFormat="1" x14ac:dyDescent="0.25">
      <c r="E1043" s="105"/>
      <c r="F1043" s="105"/>
      <c r="G1043" s="105"/>
    </row>
    <row r="1044" spans="5:7" s="103" customFormat="1" x14ac:dyDescent="0.25">
      <c r="E1044" s="105"/>
      <c r="F1044" s="105"/>
      <c r="G1044" s="105"/>
    </row>
    <row r="1045" spans="5:7" s="103" customFormat="1" x14ac:dyDescent="0.25">
      <c r="E1045" s="105"/>
      <c r="F1045" s="105"/>
      <c r="G1045" s="105"/>
    </row>
    <row r="1046" spans="5:7" s="103" customFormat="1" x14ac:dyDescent="0.25">
      <c r="E1046" s="105"/>
      <c r="F1046" s="105"/>
      <c r="G1046" s="105"/>
    </row>
    <row r="1047" spans="5:7" s="103" customFormat="1" x14ac:dyDescent="0.25">
      <c r="E1047" s="105"/>
      <c r="F1047" s="105"/>
      <c r="G1047" s="105"/>
    </row>
    <row r="1048" spans="5:7" s="103" customFormat="1" x14ac:dyDescent="0.25">
      <c r="E1048" s="105"/>
      <c r="F1048" s="105"/>
      <c r="G1048" s="105"/>
    </row>
    <row r="1049" spans="5:7" s="103" customFormat="1" x14ac:dyDescent="0.25">
      <c r="E1049" s="105"/>
      <c r="F1049" s="105"/>
      <c r="G1049" s="105"/>
    </row>
    <row r="1050" spans="5:7" s="103" customFormat="1" x14ac:dyDescent="0.25">
      <c r="E1050" s="105"/>
      <c r="F1050" s="105"/>
      <c r="G1050" s="105"/>
    </row>
    <row r="1051" spans="5:7" s="103" customFormat="1" x14ac:dyDescent="0.25">
      <c r="E1051" s="105"/>
      <c r="F1051" s="105"/>
      <c r="G1051" s="105"/>
    </row>
    <row r="1052" spans="5:7" s="103" customFormat="1" x14ac:dyDescent="0.25">
      <c r="E1052" s="105"/>
      <c r="F1052" s="105"/>
      <c r="G1052" s="105"/>
    </row>
    <row r="1053" spans="5:7" s="103" customFormat="1" x14ac:dyDescent="0.25">
      <c r="E1053" s="105"/>
      <c r="F1053" s="105"/>
      <c r="G1053" s="105"/>
    </row>
    <row r="1054" spans="5:7" s="103" customFormat="1" x14ac:dyDescent="0.25">
      <c r="E1054" s="105"/>
      <c r="F1054" s="105"/>
      <c r="G1054" s="105"/>
    </row>
    <row r="1055" spans="5:7" s="103" customFormat="1" x14ac:dyDescent="0.25">
      <c r="E1055" s="105"/>
      <c r="F1055" s="105"/>
      <c r="G1055" s="105"/>
    </row>
    <row r="1056" spans="5:7" s="103" customFormat="1" x14ac:dyDescent="0.25">
      <c r="E1056" s="105"/>
      <c r="F1056" s="105"/>
      <c r="G1056" s="105"/>
    </row>
    <row r="1057" spans="5:7" s="103" customFormat="1" x14ac:dyDescent="0.25">
      <c r="E1057" s="105"/>
      <c r="F1057" s="105"/>
      <c r="G1057" s="105"/>
    </row>
    <row r="1058" spans="5:7" s="103" customFormat="1" x14ac:dyDescent="0.25">
      <c r="E1058" s="105"/>
      <c r="F1058" s="105"/>
      <c r="G1058" s="105"/>
    </row>
    <row r="1059" spans="5:7" s="103" customFormat="1" x14ac:dyDescent="0.25">
      <c r="E1059" s="105"/>
      <c r="F1059" s="105"/>
      <c r="G1059" s="105"/>
    </row>
    <row r="1060" spans="5:7" s="103" customFormat="1" x14ac:dyDescent="0.25">
      <c r="E1060" s="105"/>
      <c r="F1060" s="105"/>
      <c r="G1060" s="105"/>
    </row>
    <row r="1061" spans="5:7" s="103" customFormat="1" x14ac:dyDescent="0.25">
      <c r="E1061" s="105"/>
      <c r="F1061" s="105"/>
      <c r="G1061" s="105"/>
    </row>
    <row r="1062" spans="5:7" s="103" customFormat="1" x14ac:dyDescent="0.25">
      <c r="E1062" s="105"/>
      <c r="F1062" s="105"/>
      <c r="G1062" s="105"/>
    </row>
    <row r="1063" spans="5:7" s="103" customFormat="1" x14ac:dyDescent="0.25">
      <c r="E1063" s="105"/>
      <c r="F1063" s="105"/>
      <c r="G1063" s="105"/>
    </row>
    <row r="1064" spans="5:7" s="103" customFormat="1" x14ac:dyDescent="0.25">
      <c r="E1064" s="105"/>
      <c r="F1064" s="105"/>
      <c r="G1064" s="105"/>
    </row>
    <row r="1065" spans="5:7" s="103" customFormat="1" x14ac:dyDescent="0.25">
      <c r="E1065" s="105"/>
      <c r="F1065" s="105"/>
      <c r="G1065" s="105"/>
    </row>
    <row r="1066" spans="5:7" s="103" customFormat="1" x14ac:dyDescent="0.25">
      <c r="E1066" s="105"/>
      <c r="F1066" s="105"/>
      <c r="G1066" s="105"/>
    </row>
    <row r="1067" spans="5:7" s="103" customFormat="1" x14ac:dyDescent="0.25">
      <c r="E1067" s="105"/>
      <c r="F1067" s="105"/>
      <c r="G1067" s="105"/>
    </row>
    <row r="1068" spans="5:7" s="103" customFormat="1" x14ac:dyDescent="0.25">
      <c r="E1068" s="105"/>
      <c r="F1068" s="105"/>
      <c r="G1068" s="105"/>
    </row>
    <row r="1069" spans="5:7" s="103" customFormat="1" x14ac:dyDescent="0.25">
      <c r="E1069" s="105"/>
      <c r="F1069" s="105"/>
      <c r="G1069" s="105"/>
    </row>
    <row r="1070" spans="5:7" s="103" customFormat="1" x14ac:dyDescent="0.25">
      <c r="E1070" s="105"/>
      <c r="F1070" s="105"/>
      <c r="G1070" s="105"/>
    </row>
    <row r="1071" spans="5:7" s="103" customFormat="1" x14ac:dyDescent="0.25">
      <c r="E1071" s="105"/>
      <c r="F1071" s="105"/>
      <c r="G1071" s="105"/>
    </row>
    <row r="1072" spans="5:7" s="103" customFormat="1" x14ac:dyDescent="0.25">
      <c r="E1072" s="105"/>
      <c r="F1072" s="105"/>
      <c r="G1072" s="105"/>
    </row>
    <row r="1073" spans="5:7" s="103" customFormat="1" x14ac:dyDescent="0.25">
      <c r="E1073" s="105"/>
      <c r="F1073" s="105"/>
      <c r="G1073" s="105"/>
    </row>
    <row r="1074" spans="5:7" s="103" customFormat="1" x14ac:dyDescent="0.25">
      <c r="E1074" s="105"/>
      <c r="F1074" s="105"/>
      <c r="G1074" s="105"/>
    </row>
    <row r="1075" spans="5:7" s="103" customFormat="1" x14ac:dyDescent="0.25">
      <c r="E1075" s="105"/>
      <c r="F1075" s="105"/>
      <c r="G1075" s="105"/>
    </row>
    <row r="1076" spans="5:7" s="103" customFormat="1" x14ac:dyDescent="0.25">
      <c r="E1076" s="105"/>
      <c r="F1076" s="105"/>
      <c r="G1076" s="105"/>
    </row>
    <row r="1077" spans="5:7" s="103" customFormat="1" x14ac:dyDescent="0.25">
      <c r="E1077" s="105"/>
      <c r="F1077" s="105"/>
      <c r="G1077" s="105"/>
    </row>
    <row r="1078" spans="5:7" s="103" customFormat="1" x14ac:dyDescent="0.25">
      <c r="E1078" s="105"/>
      <c r="F1078" s="105"/>
      <c r="G1078" s="105"/>
    </row>
    <row r="1079" spans="5:7" s="103" customFormat="1" x14ac:dyDescent="0.25">
      <c r="E1079" s="105"/>
      <c r="F1079" s="105"/>
      <c r="G1079" s="105"/>
    </row>
    <row r="1080" spans="5:7" s="103" customFormat="1" x14ac:dyDescent="0.25">
      <c r="E1080" s="105"/>
      <c r="F1080" s="105"/>
      <c r="G1080" s="105"/>
    </row>
    <row r="1081" spans="5:7" s="103" customFormat="1" x14ac:dyDescent="0.25">
      <c r="E1081" s="105"/>
      <c r="F1081" s="105"/>
      <c r="G1081" s="105"/>
    </row>
    <row r="1082" spans="5:7" s="103" customFormat="1" x14ac:dyDescent="0.25">
      <c r="E1082" s="105"/>
      <c r="F1082" s="105"/>
      <c r="G1082" s="105"/>
    </row>
    <row r="1083" spans="5:7" s="103" customFormat="1" x14ac:dyDescent="0.25">
      <c r="E1083" s="105"/>
      <c r="F1083" s="105"/>
      <c r="G1083" s="105"/>
    </row>
    <row r="1084" spans="5:7" s="103" customFormat="1" x14ac:dyDescent="0.25">
      <c r="E1084" s="105"/>
      <c r="F1084" s="105"/>
      <c r="G1084" s="105"/>
    </row>
    <row r="1085" spans="5:7" s="103" customFormat="1" x14ac:dyDescent="0.25">
      <c r="E1085" s="105"/>
      <c r="F1085" s="105"/>
      <c r="G1085" s="105"/>
    </row>
    <row r="1086" spans="5:7" s="103" customFormat="1" x14ac:dyDescent="0.25">
      <c r="E1086" s="105"/>
      <c r="F1086" s="105"/>
      <c r="G1086" s="105"/>
    </row>
    <row r="1087" spans="5:7" s="103" customFormat="1" x14ac:dyDescent="0.25">
      <c r="E1087" s="105"/>
      <c r="F1087" s="105"/>
      <c r="G1087" s="105"/>
    </row>
    <row r="1088" spans="5:7" s="103" customFormat="1" x14ac:dyDescent="0.25">
      <c r="E1088" s="105"/>
      <c r="F1088" s="105"/>
      <c r="G1088" s="105"/>
    </row>
    <row r="1089" spans="5:7" s="103" customFormat="1" x14ac:dyDescent="0.25">
      <c r="E1089" s="105"/>
      <c r="F1089" s="105"/>
      <c r="G1089" s="105"/>
    </row>
    <row r="1090" spans="5:7" s="103" customFormat="1" x14ac:dyDescent="0.25">
      <c r="E1090" s="105"/>
      <c r="F1090" s="105"/>
      <c r="G1090" s="105"/>
    </row>
    <row r="1091" spans="5:7" s="103" customFormat="1" x14ac:dyDescent="0.25">
      <c r="E1091" s="105"/>
      <c r="F1091" s="105"/>
      <c r="G1091" s="105"/>
    </row>
    <row r="1092" spans="5:7" s="103" customFormat="1" x14ac:dyDescent="0.25">
      <c r="E1092" s="105"/>
      <c r="F1092" s="105"/>
      <c r="G1092" s="105"/>
    </row>
    <row r="1093" spans="5:7" s="103" customFormat="1" x14ac:dyDescent="0.25">
      <c r="E1093" s="105"/>
      <c r="F1093" s="105"/>
      <c r="G1093" s="105"/>
    </row>
    <row r="1094" spans="5:7" s="103" customFormat="1" x14ac:dyDescent="0.25">
      <c r="E1094" s="105"/>
      <c r="F1094" s="105"/>
      <c r="G1094" s="105"/>
    </row>
    <row r="1095" spans="5:7" s="103" customFormat="1" x14ac:dyDescent="0.25">
      <c r="E1095" s="105"/>
      <c r="F1095" s="105"/>
      <c r="G1095" s="105"/>
    </row>
    <row r="1096" spans="5:7" s="103" customFormat="1" x14ac:dyDescent="0.25">
      <c r="E1096" s="105"/>
      <c r="F1096" s="105"/>
      <c r="G1096" s="105"/>
    </row>
    <row r="1097" spans="5:7" s="103" customFormat="1" x14ac:dyDescent="0.25">
      <c r="E1097" s="105"/>
      <c r="F1097" s="105"/>
      <c r="G1097" s="105"/>
    </row>
    <row r="1098" spans="5:7" s="103" customFormat="1" x14ac:dyDescent="0.25">
      <c r="E1098" s="105"/>
      <c r="F1098" s="105"/>
      <c r="G1098" s="105"/>
    </row>
    <row r="1099" spans="5:7" s="103" customFormat="1" x14ac:dyDescent="0.25">
      <c r="E1099" s="105"/>
      <c r="F1099" s="105"/>
      <c r="G1099" s="105"/>
    </row>
    <row r="1100" spans="5:7" s="103" customFormat="1" x14ac:dyDescent="0.25">
      <c r="E1100" s="105"/>
      <c r="F1100" s="105"/>
      <c r="G1100" s="105"/>
    </row>
    <row r="1101" spans="5:7" s="103" customFormat="1" x14ac:dyDescent="0.25">
      <c r="E1101" s="105"/>
      <c r="F1101" s="105"/>
      <c r="G1101" s="105"/>
    </row>
    <row r="1102" spans="5:7" s="103" customFormat="1" x14ac:dyDescent="0.25">
      <c r="E1102" s="105"/>
      <c r="F1102" s="105"/>
      <c r="G1102" s="105"/>
    </row>
    <row r="1103" spans="5:7" s="103" customFormat="1" x14ac:dyDescent="0.25">
      <c r="E1103" s="105"/>
      <c r="F1103" s="105"/>
      <c r="G1103" s="105"/>
    </row>
    <row r="1104" spans="5:7" s="103" customFormat="1" x14ac:dyDescent="0.25">
      <c r="E1104" s="105"/>
      <c r="F1104" s="105"/>
      <c r="G1104" s="105"/>
    </row>
    <row r="1105" spans="5:7" s="103" customFormat="1" x14ac:dyDescent="0.25">
      <c r="E1105" s="105"/>
      <c r="F1105" s="105"/>
      <c r="G1105" s="105"/>
    </row>
    <row r="1106" spans="5:7" s="103" customFormat="1" x14ac:dyDescent="0.25">
      <c r="E1106" s="105"/>
      <c r="F1106" s="105"/>
      <c r="G1106" s="105"/>
    </row>
    <row r="1107" spans="5:7" s="103" customFormat="1" x14ac:dyDescent="0.25">
      <c r="E1107" s="105"/>
      <c r="F1107" s="105"/>
      <c r="G1107" s="105"/>
    </row>
    <row r="1108" spans="5:7" s="103" customFormat="1" x14ac:dyDescent="0.25">
      <c r="E1108" s="105"/>
      <c r="F1108" s="105"/>
      <c r="G1108" s="105"/>
    </row>
    <row r="1109" spans="5:7" s="103" customFormat="1" x14ac:dyDescent="0.25">
      <c r="E1109" s="105"/>
      <c r="F1109" s="105"/>
      <c r="G1109" s="105"/>
    </row>
    <row r="1110" spans="5:7" s="103" customFormat="1" x14ac:dyDescent="0.25">
      <c r="E1110" s="105"/>
      <c r="F1110" s="105"/>
      <c r="G1110" s="105"/>
    </row>
    <row r="1111" spans="5:7" s="103" customFormat="1" x14ac:dyDescent="0.25">
      <c r="E1111" s="105"/>
      <c r="F1111" s="105"/>
      <c r="G1111" s="105"/>
    </row>
    <row r="1112" spans="5:7" s="103" customFormat="1" x14ac:dyDescent="0.25">
      <c r="E1112" s="105"/>
      <c r="F1112" s="105"/>
      <c r="G1112" s="105"/>
    </row>
    <row r="1113" spans="5:7" s="103" customFormat="1" x14ac:dyDescent="0.25">
      <c r="E1113" s="105"/>
      <c r="F1113" s="105"/>
      <c r="G1113" s="105"/>
    </row>
    <row r="1114" spans="5:7" s="103" customFormat="1" x14ac:dyDescent="0.25">
      <c r="E1114" s="105"/>
      <c r="F1114" s="105"/>
      <c r="G1114" s="105"/>
    </row>
    <row r="1115" spans="5:7" s="103" customFormat="1" x14ac:dyDescent="0.25">
      <c r="E1115" s="105"/>
      <c r="F1115" s="105"/>
      <c r="G1115" s="105"/>
    </row>
    <row r="1116" spans="5:7" s="103" customFormat="1" x14ac:dyDescent="0.25">
      <c r="E1116" s="105"/>
      <c r="F1116" s="105"/>
      <c r="G1116" s="105"/>
    </row>
    <row r="1117" spans="5:7" s="103" customFormat="1" x14ac:dyDescent="0.25">
      <c r="E1117" s="105"/>
      <c r="F1117" s="105"/>
      <c r="G1117" s="105"/>
    </row>
    <row r="1118" spans="5:7" s="103" customFormat="1" x14ac:dyDescent="0.25">
      <c r="E1118" s="105"/>
      <c r="F1118" s="105"/>
      <c r="G1118" s="105"/>
    </row>
    <row r="1119" spans="5:7" s="103" customFormat="1" x14ac:dyDescent="0.25">
      <c r="E1119" s="105"/>
      <c r="F1119" s="105"/>
      <c r="G1119" s="105"/>
    </row>
    <row r="1120" spans="5:7" s="103" customFormat="1" x14ac:dyDescent="0.25">
      <c r="E1120" s="105"/>
      <c r="F1120" s="105"/>
      <c r="G1120" s="105"/>
    </row>
    <row r="1121" spans="5:7" s="103" customFormat="1" x14ac:dyDescent="0.25">
      <c r="E1121" s="105"/>
      <c r="F1121" s="105"/>
      <c r="G1121" s="105"/>
    </row>
    <row r="1122" spans="5:7" s="103" customFormat="1" x14ac:dyDescent="0.25">
      <c r="E1122" s="105"/>
      <c r="F1122" s="105"/>
      <c r="G1122" s="105"/>
    </row>
    <row r="1123" spans="5:7" s="103" customFormat="1" x14ac:dyDescent="0.25">
      <c r="E1123" s="105"/>
      <c r="F1123" s="105"/>
      <c r="G1123" s="105"/>
    </row>
    <row r="1124" spans="5:7" s="103" customFormat="1" x14ac:dyDescent="0.25">
      <c r="E1124" s="105"/>
      <c r="F1124" s="105"/>
      <c r="G1124" s="105"/>
    </row>
    <row r="1125" spans="5:7" s="103" customFormat="1" x14ac:dyDescent="0.25">
      <c r="E1125" s="105"/>
      <c r="F1125" s="105"/>
      <c r="G1125" s="105"/>
    </row>
    <row r="1126" spans="5:7" s="103" customFormat="1" x14ac:dyDescent="0.25">
      <c r="E1126" s="105"/>
      <c r="F1126" s="105"/>
      <c r="G1126" s="105"/>
    </row>
    <row r="1127" spans="5:7" s="103" customFormat="1" x14ac:dyDescent="0.25">
      <c r="E1127" s="105"/>
      <c r="F1127" s="105"/>
      <c r="G1127" s="105"/>
    </row>
    <row r="1128" spans="5:7" s="103" customFormat="1" x14ac:dyDescent="0.25">
      <c r="E1128" s="105"/>
      <c r="F1128" s="105"/>
      <c r="G1128" s="105"/>
    </row>
    <row r="1129" spans="5:7" s="103" customFormat="1" x14ac:dyDescent="0.25">
      <c r="E1129" s="105"/>
      <c r="F1129" s="105"/>
      <c r="G1129" s="105"/>
    </row>
    <row r="1130" spans="5:7" s="103" customFormat="1" x14ac:dyDescent="0.25">
      <c r="E1130" s="105"/>
      <c r="F1130" s="105"/>
      <c r="G1130" s="105"/>
    </row>
    <row r="1131" spans="5:7" s="103" customFormat="1" x14ac:dyDescent="0.25">
      <c r="E1131" s="105"/>
      <c r="F1131" s="105"/>
      <c r="G1131" s="105"/>
    </row>
    <row r="1132" spans="5:7" s="103" customFormat="1" x14ac:dyDescent="0.25">
      <c r="E1132" s="105"/>
      <c r="F1132" s="105"/>
      <c r="G1132" s="105"/>
    </row>
    <row r="1133" spans="5:7" s="103" customFormat="1" x14ac:dyDescent="0.25">
      <c r="E1133" s="105"/>
      <c r="F1133" s="105"/>
      <c r="G1133" s="105"/>
    </row>
    <row r="1134" spans="5:7" s="103" customFormat="1" x14ac:dyDescent="0.25">
      <c r="E1134" s="105"/>
      <c r="F1134" s="105"/>
      <c r="G1134" s="105"/>
    </row>
    <row r="1135" spans="5:7" s="103" customFormat="1" x14ac:dyDescent="0.25">
      <c r="E1135" s="105"/>
      <c r="F1135" s="105"/>
      <c r="G1135" s="105"/>
    </row>
    <row r="1136" spans="5:7" s="103" customFormat="1" x14ac:dyDescent="0.25">
      <c r="E1136" s="105"/>
      <c r="F1136" s="105"/>
      <c r="G1136" s="105"/>
    </row>
    <row r="1137" spans="5:7" s="103" customFormat="1" x14ac:dyDescent="0.25">
      <c r="E1137" s="105"/>
      <c r="F1137" s="105"/>
      <c r="G1137" s="105"/>
    </row>
    <row r="1138" spans="5:7" s="103" customFormat="1" x14ac:dyDescent="0.25">
      <c r="E1138" s="105"/>
      <c r="F1138" s="105"/>
      <c r="G1138" s="105"/>
    </row>
    <row r="1139" spans="5:7" s="103" customFormat="1" x14ac:dyDescent="0.25">
      <c r="E1139" s="105"/>
      <c r="F1139" s="105"/>
      <c r="G1139" s="105"/>
    </row>
    <row r="1140" spans="5:7" s="103" customFormat="1" x14ac:dyDescent="0.25">
      <c r="E1140" s="105"/>
      <c r="F1140" s="105"/>
      <c r="G1140" s="105"/>
    </row>
    <row r="1141" spans="5:7" s="103" customFormat="1" x14ac:dyDescent="0.25">
      <c r="E1141" s="105"/>
      <c r="F1141" s="105"/>
      <c r="G1141" s="105"/>
    </row>
    <row r="1142" spans="5:7" s="103" customFormat="1" x14ac:dyDescent="0.25">
      <c r="E1142" s="105"/>
      <c r="F1142" s="105"/>
      <c r="G1142" s="105"/>
    </row>
    <row r="1143" spans="5:7" s="103" customFormat="1" x14ac:dyDescent="0.25">
      <c r="E1143" s="105"/>
      <c r="F1143" s="105"/>
      <c r="G1143" s="105"/>
    </row>
    <row r="1144" spans="5:7" s="103" customFormat="1" x14ac:dyDescent="0.25">
      <c r="E1144" s="105"/>
      <c r="F1144" s="105"/>
      <c r="G1144" s="105"/>
    </row>
    <row r="1145" spans="5:7" s="103" customFormat="1" x14ac:dyDescent="0.25">
      <c r="E1145" s="105"/>
      <c r="F1145" s="105"/>
      <c r="G1145" s="105"/>
    </row>
    <row r="1146" spans="5:7" s="103" customFormat="1" x14ac:dyDescent="0.25">
      <c r="E1146" s="105"/>
      <c r="F1146" s="105"/>
      <c r="G1146" s="105"/>
    </row>
    <row r="1147" spans="5:7" s="103" customFormat="1" x14ac:dyDescent="0.25">
      <c r="E1147" s="105"/>
      <c r="F1147" s="105"/>
      <c r="G1147" s="105"/>
    </row>
    <row r="1148" spans="5:7" s="103" customFormat="1" x14ac:dyDescent="0.25">
      <c r="E1148" s="105"/>
      <c r="F1148" s="105"/>
      <c r="G1148" s="105"/>
    </row>
    <row r="1149" spans="5:7" s="103" customFormat="1" x14ac:dyDescent="0.25">
      <c r="E1149" s="105"/>
      <c r="F1149" s="105"/>
      <c r="G1149" s="105"/>
    </row>
    <row r="1150" spans="5:7" s="103" customFormat="1" x14ac:dyDescent="0.25">
      <c r="E1150" s="105"/>
      <c r="F1150" s="105"/>
      <c r="G1150" s="105"/>
    </row>
    <row r="1151" spans="5:7" s="103" customFormat="1" x14ac:dyDescent="0.25">
      <c r="E1151" s="105"/>
      <c r="F1151" s="105"/>
      <c r="G1151" s="105"/>
    </row>
    <row r="1152" spans="5:7" s="103" customFormat="1" x14ac:dyDescent="0.25">
      <c r="E1152" s="105"/>
      <c r="F1152" s="105"/>
      <c r="G1152" s="105"/>
    </row>
    <row r="1153" spans="5:7" s="103" customFormat="1" x14ac:dyDescent="0.25">
      <c r="E1153" s="105"/>
      <c r="F1153" s="105"/>
      <c r="G1153" s="105"/>
    </row>
    <row r="1154" spans="5:7" s="103" customFormat="1" x14ac:dyDescent="0.25">
      <c r="E1154" s="105"/>
      <c r="F1154" s="105"/>
      <c r="G1154" s="105"/>
    </row>
    <row r="1155" spans="5:7" s="103" customFormat="1" x14ac:dyDescent="0.25">
      <c r="E1155" s="105"/>
      <c r="F1155" s="105"/>
      <c r="G1155" s="105"/>
    </row>
    <row r="1156" spans="5:7" s="103" customFormat="1" x14ac:dyDescent="0.25">
      <c r="E1156" s="105"/>
      <c r="F1156" s="105"/>
      <c r="G1156" s="105"/>
    </row>
    <row r="1157" spans="5:7" s="103" customFormat="1" x14ac:dyDescent="0.25">
      <c r="E1157" s="105"/>
      <c r="F1157" s="105"/>
      <c r="G1157" s="105"/>
    </row>
    <row r="1158" spans="5:7" s="103" customFormat="1" x14ac:dyDescent="0.25">
      <c r="E1158" s="105"/>
      <c r="F1158" s="105"/>
      <c r="G1158" s="105"/>
    </row>
    <row r="1159" spans="5:7" s="103" customFormat="1" x14ac:dyDescent="0.25">
      <c r="E1159" s="105"/>
      <c r="F1159" s="105"/>
      <c r="G1159" s="105"/>
    </row>
    <row r="1160" spans="5:7" s="103" customFormat="1" x14ac:dyDescent="0.25">
      <c r="E1160" s="105"/>
      <c r="F1160" s="105"/>
      <c r="G1160" s="105"/>
    </row>
    <row r="1161" spans="5:7" s="103" customFormat="1" x14ac:dyDescent="0.25">
      <c r="E1161" s="105"/>
      <c r="F1161" s="105"/>
      <c r="G1161" s="105"/>
    </row>
    <row r="1162" spans="5:7" s="103" customFormat="1" x14ac:dyDescent="0.25">
      <c r="E1162" s="105"/>
      <c r="F1162" s="105"/>
      <c r="G1162" s="105"/>
    </row>
    <row r="1163" spans="5:7" s="103" customFormat="1" x14ac:dyDescent="0.25">
      <c r="E1163" s="105"/>
      <c r="F1163" s="105"/>
      <c r="G1163" s="105"/>
    </row>
    <row r="1164" spans="5:7" s="103" customFormat="1" x14ac:dyDescent="0.25">
      <c r="E1164" s="105"/>
      <c r="F1164" s="105"/>
      <c r="G1164" s="105"/>
    </row>
    <row r="1165" spans="5:7" s="103" customFormat="1" x14ac:dyDescent="0.25">
      <c r="E1165" s="105"/>
      <c r="F1165" s="105"/>
      <c r="G1165" s="105"/>
    </row>
    <row r="1166" spans="5:7" s="103" customFormat="1" x14ac:dyDescent="0.25">
      <c r="E1166" s="105"/>
      <c r="F1166" s="105"/>
      <c r="G1166" s="105"/>
    </row>
    <row r="1167" spans="5:7" s="103" customFormat="1" x14ac:dyDescent="0.25">
      <c r="E1167" s="105"/>
      <c r="F1167" s="105"/>
      <c r="G1167" s="105"/>
    </row>
    <row r="1168" spans="5:7" s="103" customFormat="1" x14ac:dyDescent="0.25">
      <c r="E1168" s="105"/>
      <c r="F1168" s="105"/>
      <c r="G1168" s="105"/>
    </row>
    <row r="1169" spans="5:7" s="103" customFormat="1" x14ac:dyDescent="0.25">
      <c r="E1169" s="105"/>
      <c r="F1169" s="105"/>
      <c r="G1169" s="105"/>
    </row>
    <row r="1170" spans="5:7" s="103" customFormat="1" x14ac:dyDescent="0.25">
      <c r="E1170" s="105"/>
      <c r="F1170" s="105"/>
      <c r="G1170" s="105"/>
    </row>
    <row r="1171" spans="5:7" s="103" customFormat="1" x14ac:dyDescent="0.25">
      <c r="E1171" s="105"/>
      <c r="F1171" s="105"/>
      <c r="G1171" s="105"/>
    </row>
    <row r="1172" spans="5:7" s="103" customFormat="1" x14ac:dyDescent="0.25">
      <c r="E1172" s="105"/>
      <c r="F1172" s="105"/>
      <c r="G1172" s="105"/>
    </row>
    <row r="1173" spans="5:7" s="103" customFormat="1" x14ac:dyDescent="0.25">
      <c r="E1173" s="105"/>
      <c r="F1173" s="105"/>
      <c r="G1173" s="105"/>
    </row>
    <row r="1174" spans="5:7" s="103" customFormat="1" x14ac:dyDescent="0.25">
      <c r="E1174" s="105"/>
      <c r="F1174" s="105"/>
      <c r="G1174" s="105"/>
    </row>
    <row r="1175" spans="5:7" s="103" customFormat="1" x14ac:dyDescent="0.25">
      <c r="E1175" s="105"/>
      <c r="F1175" s="105"/>
      <c r="G1175" s="105"/>
    </row>
    <row r="1176" spans="5:7" s="103" customFormat="1" x14ac:dyDescent="0.25">
      <c r="E1176" s="105"/>
      <c r="F1176" s="105"/>
      <c r="G1176" s="105"/>
    </row>
    <row r="1177" spans="5:7" s="103" customFormat="1" x14ac:dyDescent="0.25">
      <c r="E1177" s="105"/>
      <c r="F1177" s="105"/>
      <c r="G1177" s="105"/>
    </row>
    <row r="1178" spans="5:7" s="103" customFormat="1" x14ac:dyDescent="0.25">
      <c r="E1178" s="105"/>
      <c r="F1178" s="105"/>
      <c r="G1178" s="105"/>
    </row>
    <row r="1179" spans="5:7" s="103" customFormat="1" x14ac:dyDescent="0.25">
      <c r="E1179" s="105"/>
      <c r="F1179" s="105"/>
      <c r="G1179" s="105"/>
    </row>
    <row r="1180" spans="5:7" s="103" customFormat="1" x14ac:dyDescent="0.25">
      <c r="E1180" s="105"/>
      <c r="F1180" s="105"/>
      <c r="G1180" s="105"/>
    </row>
    <row r="1181" spans="5:7" s="103" customFormat="1" x14ac:dyDescent="0.25">
      <c r="E1181" s="105"/>
      <c r="F1181" s="105"/>
      <c r="G1181" s="105"/>
    </row>
    <row r="1182" spans="5:7" s="103" customFormat="1" x14ac:dyDescent="0.25">
      <c r="E1182" s="105"/>
      <c r="F1182" s="105"/>
      <c r="G1182" s="105"/>
    </row>
    <row r="1183" spans="5:7" s="103" customFormat="1" x14ac:dyDescent="0.25">
      <c r="E1183" s="105"/>
      <c r="F1183" s="105"/>
      <c r="G1183" s="105"/>
    </row>
    <row r="1184" spans="5:7" s="103" customFormat="1" x14ac:dyDescent="0.25">
      <c r="E1184" s="105"/>
      <c r="F1184" s="105"/>
      <c r="G1184" s="105"/>
    </row>
    <row r="1185" spans="5:7" s="103" customFormat="1" x14ac:dyDescent="0.25">
      <c r="E1185" s="105"/>
      <c r="F1185" s="105"/>
      <c r="G1185" s="105"/>
    </row>
    <row r="1186" spans="5:7" s="103" customFormat="1" x14ac:dyDescent="0.25">
      <c r="E1186" s="105"/>
      <c r="F1186" s="105"/>
      <c r="G1186" s="105"/>
    </row>
    <row r="1187" spans="5:7" s="103" customFormat="1" x14ac:dyDescent="0.25">
      <c r="E1187" s="105"/>
      <c r="F1187" s="105"/>
      <c r="G1187" s="105"/>
    </row>
    <row r="1188" spans="5:7" s="103" customFormat="1" x14ac:dyDescent="0.25">
      <c r="E1188" s="105"/>
      <c r="F1188" s="105"/>
      <c r="G1188" s="105"/>
    </row>
    <row r="1189" spans="5:7" s="103" customFormat="1" x14ac:dyDescent="0.25">
      <c r="E1189" s="105"/>
      <c r="F1189" s="105"/>
      <c r="G1189" s="105"/>
    </row>
    <row r="1190" spans="5:7" s="103" customFormat="1" x14ac:dyDescent="0.25">
      <c r="E1190" s="105"/>
      <c r="F1190" s="105"/>
      <c r="G1190" s="105"/>
    </row>
    <row r="1191" spans="5:7" s="103" customFormat="1" x14ac:dyDescent="0.25">
      <c r="E1191" s="105"/>
      <c r="F1191" s="105"/>
      <c r="G1191" s="105"/>
    </row>
    <row r="1192" spans="5:7" s="103" customFormat="1" x14ac:dyDescent="0.25">
      <c r="E1192" s="105"/>
      <c r="F1192" s="105"/>
      <c r="G1192" s="105"/>
    </row>
    <row r="1193" spans="5:7" s="103" customFormat="1" x14ac:dyDescent="0.25">
      <c r="E1193" s="105"/>
      <c r="F1193" s="105"/>
      <c r="G1193" s="105"/>
    </row>
    <row r="1194" spans="5:7" s="103" customFormat="1" x14ac:dyDescent="0.25">
      <c r="E1194" s="105"/>
      <c r="F1194" s="105"/>
      <c r="G1194" s="105"/>
    </row>
    <row r="1195" spans="5:7" s="103" customFormat="1" x14ac:dyDescent="0.25">
      <c r="E1195" s="105"/>
      <c r="F1195" s="105"/>
      <c r="G1195" s="105"/>
    </row>
    <row r="1196" spans="5:7" s="103" customFormat="1" x14ac:dyDescent="0.25">
      <c r="E1196" s="105"/>
      <c r="F1196" s="105"/>
      <c r="G1196" s="105"/>
    </row>
    <row r="1197" spans="5:7" s="103" customFormat="1" x14ac:dyDescent="0.25">
      <c r="E1197" s="105"/>
      <c r="F1197" s="105"/>
      <c r="G1197" s="105"/>
    </row>
    <row r="1198" spans="5:7" s="103" customFormat="1" x14ac:dyDescent="0.25">
      <c r="E1198" s="105"/>
      <c r="F1198" s="105"/>
      <c r="G1198" s="105"/>
    </row>
    <row r="1199" spans="5:7" s="103" customFormat="1" x14ac:dyDescent="0.25">
      <c r="E1199" s="105"/>
      <c r="F1199" s="105"/>
      <c r="G1199" s="105"/>
    </row>
    <row r="1200" spans="5:7" s="103" customFormat="1" x14ac:dyDescent="0.25">
      <c r="E1200" s="105"/>
      <c r="F1200" s="105"/>
      <c r="G1200" s="105"/>
    </row>
    <row r="1201" spans="5:7" s="103" customFormat="1" x14ac:dyDescent="0.25">
      <c r="E1201" s="105"/>
      <c r="F1201" s="105"/>
      <c r="G1201" s="105"/>
    </row>
    <row r="1202" spans="5:7" s="103" customFormat="1" x14ac:dyDescent="0.25">
      <c r="E1202" s="105"/>
      <c r="F1202" s="105"/>
      <c r="G1202" s="105"/>
    </row>
    <row r="1203" spans="5:7" s="103" customFormat="1" x14ac:dyDescent="0.25">
      <c r="E1203" s="105"/>
      <c r="F1203" s="105"/>
      <c r="G1203" s="105"/>
    </row>
    <row r="1204" spans="5:7" s="103" customFormat="1" x14ac:dyDescent="0.25">
      <c r="E1204" s="105"/>
      <c r="F1204" s="105"/>
      <c r="G1204" s="105"/>
    </row>
    <row r="1205" spans="5:7" s="103" customFormat="1" x14ac:dyDescent="0.25">
      <c r="E1205" s="105"/>
      <c r="F1205" s="105"/>
      <c r="G1205" s="105"/>
    </row>
    <row r="1206" spans="5:7" s="103" customFormat="1" x14ac:dyDescent="0.25">
      <c r="E1206" s="105"/>
      <c r="F1206" s="105"/>
      <c r="G1206" s="105"/>
    </row>
    <row r="1207" spans="5:7" s="103" customFormat="1" x14ac:dyDescent="0.25">
      <c r="E1207" s="105"/>
      <c r="F1207" s="105"/>
      <c r="G1207" s="105"/>
    </row>
    <row r="1208" spans="5:7" s="103" customFormat="1" x14ac:dyDescent="0.25">
      <c r="E1208" s="105"/>
      <c r="F1208" s="105"/>
      <c r="G1208" s="105"/>
    </row>
    <row r="1209" spans="5:7" s="103" customFormat="1" x14ac:dyDescent="0.25">
      <c r="E1209" s="105"/>
      <c r="F1209" s="105"/>
      <c r="G1209" s="105"/>
    </row>
    <row r="1210" spans="5:7" s="103" customFormat="1" x14ac:dyDescent="0.25">
      <c r="E1210" s="105"/>
      <c r="F1210" s="105"/>
      <c r="G1210" s="105"/>
    </row>
    <row r="1211" spans="5:7" s="103" customFormat="1" x14ac:dyDescent="0.25">
      <c r="E1211" s="105"/>
      <c r="F1211" s="105"/>
      <c r="G1211" s="105"/>
    </row>
    <row r="1212" spans="5:7" s="103" customFormat="1" x14ac:dyDescent="0.25">
      <c r="E1212" s="105"/>
      <c r="F1212" s="105"/>
      <c r="G1212" s="105"/>
    </row>
    <row r="1213" spans="5:7" s="103" customFormat="1" x14ac:dyDescent="0.25">
      <c r="E1213" s="105"/>
      <c r="F1213" s="105"/>
      <c r="G1213" s="105"/>
    </row>
    <row r="1214" spans="5:7" s="103" customFormat="1" x14ac:dyDescent="0.25">
      <c r="E1214" s="105"/>
      <c r="F1214" s="105"/>
      <c r="G1214" s="105"/>
    </row>
    <row r="1215" spans="5:7" s="103" customFormat="1" x14ac:dyDescent="0.25">
      <c r="E1215" s="105"/>
      <c r="F1215" s="105"/>
      <c r="G1215" s="105"/>
    </row>
    <row r="1216" spans="5:7" s="103" customFormat="1" x14ac:dyDescent="0.25">
      <c r="E1216" s="105"/>
      <c r="F1216" s="105"/>
      <c r="G1216" s="105"/>
    </row>
    <row r="1217" spans="5:7" s="103" customFormat="1" x14ac:dyDescent="0.25">
      <c r="E1217" s="105"/>
      <c r="F1217" s="105"/>
      <c r="G1217" s="105"/>
    </row>
    <row r="1218" spans="5:7" s="103" customFormat="1" x14ac:dyDescent="0.25">
      <c r="E1218" s="105"/>
      <c r="F1218" s="105"/>
      <c r="G1218" s="105"/>
    </row>
    <row r="1219" spans="5:7" s="103" customFormat="1" x14ac:dyDescent="0.25">
      <c r="E1219" s="105"/>
      <c r="F1219" s="105"/>
      <c r="G1219" s="105"/>
    </row>
    <row r="1220" spans="5:7" s="103" customFormat="1" x14ac:dyDescent="0.25">
      <c r="E1220" s="105"/>
      <c r="F1220" s="105"/>
      <c r="G1220" s="105"/>
    </row>
    <row r="1221" spans="5:7" s="103" customFormat="1" x14ac:dyDescent="0.25">
      <c r="E1221" s="105"/>
      <c r="F1221" s="105"/>
      <c r="G1221" s="105"/>
    </row>
    <row r="1222" spans="5:7" s="103" customFormat="1" x14ac:dyDescent="0.25">
      <c r="E1222" s="105"/>
      <c r="F1222" s="105"/>
      <c r="G1222" s="105"/>
    </row>
    <row r="1223" spans="5:7" s="103" customFormat="1" x14ac:dyDescent="0.25">
      <c r="E1223" s="105"/>
      <c r="F1223" s="105"/>
      <c r="G1223" s="105"/>
    </row>
    <row r="1224" spans="5:7" s="103" customFormat="1" x14ac:dyDescent="0.25">
      <c r="E1224" s="105"/>
      <c r="F1224" s="105"/>
      <c r="G1224" s="105"/>
    </row>
    <row r="1225" spans="5:7" s="103" customFormat="1" x14ac:dyDescent="0.25">
      <c r="E1225" s="105"/>
      <c r="F1225" s="105"/>
      <c r="G1225" s="105"/>
    </row>
    <row r="1226" spans="5:7" s="103" customFormat="1" x14ac:dyDescent="0.25">
      <c r="E1226" s="105"/>
      <c r="F1226" s="105"/>
      <c r="G1226" s="105"/>
    </row>
    <row r="1227" spans="5:7" s="103" customFormat="1" x14ac:dyDescent="0.25">
      <c r="E1227" s="105"/>
      <c r="F1227" s="105"/>
      <c r="G1227" s="105"/>
    </row>
    <row r="1228" spans="5:7" s="103" customFormat="1" x14ac:dyDescent="0.25">
      <c r="E1228" s="105"/>
      <c r="F1228" s="105"/>
      <c r="G1228" s="105"/>
    </row>
    <row r="1229" spans="5:7" s="103" customFormat="1" x14ac:dyDescent="0.25">
      <c r="E1229" s="105"/>
      <c r="F1229" s="105"/>
      <c r="G1229" s="105"/>
    </row>
    <row r="1230" spans="5:7" s="103" customFormat="1" x14ac:dyDescent="0.25">
      <c r="E1230" s="105"/>
      <c r="F1230" s="105"/>
      <c r="G1230" s="105"/>
    </row>
    <row r="1231" spans="5:7" s="103" customFormat="1" x14ac:dyDescent="0.25">
      <c r="E1231" s="105"/>
      <c r="F1231" s="105"/>
      <c r="G1231" s="105"/>
    </row>
    <row r="1232" spans="5:7" s="103" customFormat="1" x14ac:dyDescent="0.25">
      <c r="E1232" s="105"/>
      <c r="F1232" s="105"/>
      <c r="G1232" s="105"/>
    </row>
    <row r="1233" spans="5:7" s="103" customFormat="1" x14ac:dyDescent="0.25">
      <c r="E1233" s="105"/>
      <c r="F1233" s="105"/>
      <c r="G1233" s="105"/>
    </row>
    <row r="1234" spans="5:7" s="103" customFormat="1" x14ac:dyDescent="0.25">
      <c r="E1234" s="105"/>
      <c r="F1234" s="105"/>
      <c r="G1234" s="105"/>
    </row>
    <row r="1235" spans="5:7" s="103" customFormat="1" x14ac:dyDescent="0.25">
      <c r="E1235" s="105"/>
      <c r="F1235" s="105"/>
      <c r="G1235" s="105"/>
    </row>
    <row r="1236" spans="5:7" s="103" customFormat="1" x14ac:dyDescent="0.25">
      <c r="E1236" s="105"/>
      <c r="F1236" s="105"/>
      <c r="G1236" s="105"/>
    </row>
    <row r="1237" spans="5:7" s="103" customFormat="1" x14ac:dyDescent="0.25">
      <c r="E1237" s="105"/>
      <c r="F1237" s="105"/>
      <c r="G1237" s="105"/>
    </row>
    <row r="1238" spans="5:7" s="103" customFormat="1" x14ac:dyDescent="0.25">
      <c r="E1238" s="105"/>
      <c r="F1238" s="105"/>
      <c r="G1238" s="105"/>
    </row>
    <row r="1239" spans="5:7" s="103" customFormat="1" x14ac:dyDescent="0.25">
      <c r="E1239" s="105"/>
      <c r="F1239" s="105"/>
      <c r="G1239" s="105"/>
    </row>
    <row r="1240" spans="5:7" s="103" customFormat="1" x14ac:dyDescent="0.25">
      <c r="E1240" s="105"/>
      <c r="F1240" s="105"/>
      <c r="G1240" s="105"/>
    </row>
    <row r="1241" spans="5:7" s="103" customFormat="1" x14ac:dyDescent="0.25">
      <c r="E1241" s="105"/>
      <c r="F1241" s="105"/>
      <c r="G1241" s="105"/>
    </row>
    <row r="1242" spans="5:7" s="103" customFormat="1" x14ac:dyDescent="0.25">
      <c r="E1242" s="105"/>
      <c r="F1242" s="105"/>
      <c r="G1242" s="105"/>
    </row>
    <row r="1243" spans="5:7" s="103" customFormat="1" x14ac:dyDescent="0.25">
      <c r="E1243" s="105"/>
      <c r="F1243" s="105"/>
      <c r="G1243" s="105"/>
    </row>
    <row r="1244" spans="5:7" s="103" customFormat="1" x14ac:dyDescent="0.25">
      <c r="E1244" s="105"/>
      <c r="F1244" s="105"/>
      <c r="G1244" s="105"/>
    </row>
    <row r="1245" spans="5:7" s="103" customFormat="1" x14ac:dyDescent="0.25">
      <c r="E1245" s="105"/>
      <c r="F1245" s="105"/>
      <c r="G1245" s="105"/>
    </row>
    <row r="1246" spans="5:7" s="103" customFormat="1" x14ac:dyDescent="0.25">
      <c r="E1246" s="105"/>
      <c r="F1246" s="105"/>
      <c r="G1246" s="105"/>
    </row>
    <row r="1247" spans="5:7" s="103" customFormat="1" x14ac:dyDescent="0.25">
      <c r="E1247" s="105"/>
      <c r="F1247" s="105"/>
      <c r="G1247" s="105"/>
    </row>
    <row r="1248" spans="5:7" s="103" customFormat="1" x14ac:dyDescent="0.25">
      <c r="E1248" s="105"/>
      <c r="F1248" s="105"/>
      <c r="G1248" s="105"/>
    </row>
    <row r="1249" spans="5:7" s="103" customFormat="1" x14ac:dyDescent="0.25">
      <c r="E1249" s="105"/>
      <c r="F1249" s="105"/>
      <c r="G1249" s="105"/>
    </row>
    <row r="1250" spans="5:7" s="103" customFormat="1" x14ac:dyDescent="0.25">
      <c r="E1250" s="105"/>
      <c r="F1250" s="105"/>
      <c r="G1250" s="105"/>
    </row>
    <row r="1251" spans="5:7" s="103" customFormat="1" x14ac:dyDescent="0.25">
      <c r="E1251" s="105"/>
      <c r="F1251" s="105"/>
      <c r="G1251" s="105"/>
    </row>
    <row r="1252" spans="5:7" s="103" customFormat="1" x14ac:dyDescent="0.25">
      <c r="E1252" s="105"/>
      <c r="F1252" s="105"/>
      <c r="G1252" s="105"/>
    </row>
    <row r="1253" spans="5:7" s="103" customFormat="1" x14ac:dyDescent="0.25">
      <c r="E1253" s="105"/>
      <c r="F1253" s="105"/>
      <c r="G1253" s="105"/>
    </row>
    <row r="1254" spans="5:7" s="103" customFormat="1" x14ac:dyDescent="0.25">
      <c r="E1254" s="105"/>
      <c r="F1254" s="105"/>
      <c r="G1254" s="105"/>
    </row>
    <row r="1255" spans="5:7" s="103" customFormat="1" x14ac:dyDescent="0.25">
      <c r="E1255" s="105"/>
      <c r="F1255" s="105"/>
      <c r="G1255" s="105"/>
    </row>
    <row r="1256" spans="5:7" s="103" customFormat="1" x14ac:dyDescent="0.25">
      <c r="E1256" s="105"/>
      <c r="F1256" s="105"/>
      <c r="G1256" s="105"/>
    </row>
    <row r="1257" spans="5:7" s="103" customFormat="1" x14ac:dyDescent="0.25">
      <c r="E1257" s="105"/>
      <c r="F1257" s="105"/>
      <c r="G1257" s="105"/>
    </row>
    <row r="1258" spans="5:7" s="103" customFormat="1" x14ac:dyDescent="0.25">
      <c r="E1258" s="105"/>
      <c r="F1258" s="105"/>
      <c r="G1258" s="105"/>
    </row>
    <row r="1259" spans="5:7" s="103" customFormat="1" x14ac:dyDescent="0.25">
      <c r="E1259" s="105"/>
      <c r="F1259" s="105"/>
      <c r="G1259" s="105"/>
    </row>
    <row r="1260" spans="5:7" s="103" customFormat="1" x14ac:dyDescent="0.25">
      <c r="E1260" s="105"/>
      <c r="F1260" s="105"/>
      <c r="G1260" s="105"/>
    </row>
    <row r="1261" spans="5:7" s="103" customFormat="1" x14ac:dyDescent="0.25">
      <c r="E1261" s="105"/>
      <c r="F1261" s="105"/>
      <c r="G1261" s="105"/>
    </row>
    <row r="1262" spans="5:7" s="103" customFormat="1" x14ac:dyDescent="0.25">
      <c r="E1262" s="105"/>
      <c r="F1262" s="105"/>
      <c r="G1262" s="105"/>
    </row>
    <row r="1263" spans="5:7" s="103" customFormat="1" x14ac:dyDescent="0.25">
      <c r="E1263" s="105"/>
      <c r="F1263" s="105"/>
      <c r="G1263" s="105"/>
    </row>
    <row r="1264" spans="5:7" s="103" customFormat="1" x14ac:dyDescent="0.25">
      <c r="E1264" s="105"/>
      <c r="F1264" s="105"/>
      <c r="G1264" s="105"/>
    </row>
    <row r="1265" spans="5:7" s="103" customFormat="1" x14ac:dyDescent="0.25">
      <c r="E1265" s="105"/>
      <c r="F1265" s="105"/>
      <c r="G1265" s="105"/>
    </row>
    <row r="1266" spans="5:7" s="103" customFormat="1" x14ac:dyDescent="0.25">
      <c r="E1266" s="105"/>
      <c r="F1266" s="105"/>
      <c r="G1266" s="105"/>
    </row>
    <row r="1267" spans="5:7" s="103" customFormat="1" x14ac:dyDescent="0.25">
      <c r="E1267" s="105"/>
      <c r="F1267" s="105"/>
      <c r="G1267" s="105"/>
    </row>
    <row r="1268" spans="5:7" s="103" customFormat="1" x14ac:dyDescent="0.25">
      <c r="E1268" s="105"/>
      <c r="F1268" s="105"/>
      <c r="G1268" s="105"/>
    </row>
    <row r="1269" spans="5:7" s="103" customFormat="1" x14ac:dyDescent="0.25">
      <c r="E1269" s="105"/>
      <c r="F1269" s="105"/>
      <c r="G1269" s="105"/>
    </row>
    <row r="1270" spans="5:7" s="103" customFormat="1" x14ac:dyDescent="0.25">
      <c r="E1270" s="105"/>
      <c r="F1270" s="105"/>
      <c r="G1270" s="105"/>
    </row>
    <row r="1271" spans="5:7" s="103" customFormat="1" x14ac:dyDescent="0.25">
      <c r="E1271" s="105"/>
      <c r="F1271" s="105"/>
      <c r="G1271" s="105"/>
    </row>
    <row r="1272" spans="5:7" s="103" customFormat="1" x14ac:dyDescent="0.25">
      <c r="E1272" s="105"/>
      <c r="F1272" s="105"/>
      <c r="G1272" s="105"/>
    </row>
    <row r="1273" spans="5:7" s="103" customFormat="1" x14ac:dyDescent="0.25">
      <c r="E1273" s="105"/>
      <c r="F1273" s="105"/>
      <c r="G1273" s="105"/>
    </row>
    <row r="1274" spans="5:7" s="103" customFormat="1" x14ac:dyDescent="0.25">
      <c r="E1274" s="105"/>
      <c r="F1274" s="105"/>
      <c r="G1274" s="105"/>
    </row>
    <row r="1275" spans="5:7" s="103" customFormat="1" x14ac:dyDescent="0.25">
      <c r="E1275" s="105"/>
      <c r="F1275" s="105"/>
      <c r="G1275" s="105"/>
    </row>
    <row r="1276" spans="5:7" s="103" customFormat="1" x14ac:dyDescent="0.25">
      <c r="E1276" s="105"/>
      <c r="F1276" s="105"/>
      <c r="G1276" s="105"/>
    </row>
    <row r="1277" spans="5:7" s="103" customFormat="1" x14ac:dyDescent="0.25">
      <c r="E1277" s="105"/>
      <c r="F1277" s="105"/>
      <c r="G1277" s="105"/>
    </row>
    <row r="1278" spans="5:7" s="103" customFormat="1" x14ac:dyDescent="0.25">
      <c r="E1278" s="105"/>
      <c r="F1278" s="105"/>
      <c r="G1278" s="105"/>
    </row>
    <row r="1279" spans="5:7" s="103" customFormat="1" x14ac:dyDescent="0.25">
      <c r="E1279" s="105"/>
      <c r="F1279" s="105"/>
      <c r="G1279" s="105"/>
    </row>
    <row r="1280" spans="5:7" s="103" customFormat="1" x14ac:dyDescent="0.25">
      <c r="E1280" s="105"/>
      <c r="F1280" s="105"/>
      <c r="G1280" s="105"/>
    </row>
    <row r="1281" spans="5:7" s="103" customFormat="1" x14ac:dyDescent="0.25">
      <c r="E1281" s="105"/>
      <c r="F1281" s="105"/>
      <c r="G1281" s="105"/>
    </row>
    <row r="1282" spans="5:7" s="103" customFormat="1" x14ac:dyDescent="0.25">
      <c r="E1282" s="105"/>
      <c r="F1282" s="105"/>
      <c r="G1282" s="105"/>
    </row>
    <row r="1283" spans="5:7" s="103" customFormat="1" x14ac:dyDescent="0.25">
      <c r="E1283" s="105"/>
      <c r="F1283" s="105"/>
      <c r="G1283" s="105"/>
    </row>
    <row r="1284" spans="5:7" s="103" customFormat="1" x14ac:dyDescent="0.25">
      <c r="E1284" s="105"/>
      <c r="F1284" s="105"/>
      <c r="G1284" s="105"/>
    </row>
    <row r="1285" spans="5:7" s="103" customFormat="1" x14ac:dyDescent="0.25">
      <c r="E1285" s="105"/>
      <c r="F1285" s="105"/>
      <c r="G1285" s="105"/>
    </row>
    <row r="1286" spans="5:7" s="103" customFormat="1" x14ac:dyDescent="0.25">
      <c r="E1286" s="105"/>
      <c r="F1286" s="105"/>
      <c r="G1286" s="105"/>
    </row>
    <row r="1287" spans="5:7" s="103" customFormat="1" x14ac:dyDescent="0.25">
      <c r="E1287" s="105"/>
      <c r="F1287" s="105"/>
      <c r="G1287" s="105"/>
    </row>
    <row r="1288" spans="5:7" s="103" customFormat="1" x14ac:dyDescent="0.25">
      <c r="E1288" s="105"/>
      <c r="F1288" s="105"/>
      <c r="G1288" s="105"/>
    </row>
    <row r="1289" spans="5:7" s="103" customFormat="1" x14ac:dyDescent="0.25">
      <c r="E1289" s="105"/>
      <c r="F1289" s="105"/>
      <c r="G1289" s="105"/>
    </row>
    <row r="1290" spans="5:7" s="103" customFormat="1" x14ac:dyDescent="0.25">
      <c r="E1290" s="105"/>
      <c r="F1290" s="105"/>
      <c r="G1290" s="105"/>
    </row>
    <row r="1291" spans="5:7" s="103" customFormat="1" x14ac:dyDescent="0.25">
      <c r="E1291" s="105"/>
      <c r="F1291" s="105"/>
      <c r="G1291" s="105"/>
    </row>
    <row r="1292" spans="5:7" s="103" customFormat="1" x14ac:dyDescent="0.25">
      <c r="E1292" s="105"/>
      <c r="F1292" s="105"/>
      <c r="G1292" s="105"/>
    </row>
    <row r="1293" spans="5:7" s="103" customFormat="1" x14ac:dyDescent="0.25">
      <c r="E1293" s="105"/>
      <c r="F1293" s="105"/>
      <c r="G1293" s="105"/>
    </row>
    <row r="1294" spans="5:7" s="103" customFormat="1" x14ac:dyDescent="0.25">
      <c r="E1294" s="105"/>
      <c r="F1294" s="105"/>
      <c r="G1294" s="105"/>
    </row>
    <row r="1295" spans="5:7" s="103" customFormat="1" x14ac:dyDescent="0.25">
      <c r="E1295" s="105"/>
      <c r="F1295" s="105"/>
      <c r="G1295" s="105"/>
    </row>
    <row r="1296" spans="5:7" s="103" customFormat="1" x14ac:dyDescent="0.25">
      <c r="E1296" s="105"/>
      <c r="F1296" s="105"/>
      <c r="G1296" s="105"/>
    </row>
    <row r="1297" spans="5:7" s="103" customFormat="1" x14ac:dyDescent="0.25">
      <c r="E1297" s="105"/>
      <c r="F1297" s="105"/>
      <c r="G1297" s="105"/>
    </row>
    <row r="1298" spans="5:7" s="103" customFormat="1" x14ac:dyDescent="0.25">
      <c r="E1298" s="105"/>
      <c r="F1298" s="105"/>
      <c r="G1298" s="105"/>
    </row>
    <row r="1299" spans="5:7" s="103" customFormat="1" x14ac:dyDescent="0.25">
      <c r="E1299" s="105"/>
      <c r="F1299" s="105"/>
      <c r="G1299" s="105"/>
    </row>
    <row r="1300" spans="5:7" s="103" customFormat="1" x14ac:dyDescent="0.25">
      <c r="E1300" s="105"/>
      <c r="F1300" s="105"/>
      <c r="G1300" s="105"/>
    </row>
    <row r="1301" spans="5:7" s="103" customFormat="1" x14ac:dyDescent="0.25">
      <c r="E1301" s="105"/>
      <c r="F1301" s="105"/>
      <c r="G1301" s="105"/>
    </row>
    <row r="1302" spans="5:7" s="103" customFormat="1" x14ac:dyDescent="0.25">
      <c r="E1302" s="105"/>
      <c r="F1302" s="105"/>
      <c r="G1302" s="105"/>
    </row>
    <row r="1303" spans="5:7" s="103" customFormat="1" x14ac:dyDescent="0.25">
      <c r="E1303" s="105"/>
      <c r="F1303" s="105"/>
      <c r="G1303" s="105"/>
    </row>
    <row r="1304" spans="5:7" s="103" customFormat="1" x14ac:dyDescent="0.25">
      <c r="E1304" s="105"/>
      <c r="F1304" s="105"/>
      <c r="G1304" s="105"/>
    </row>
    <row r="1305" spans="5:7" s="103" customFormat="1" x14ac:dyDescent="0.25">
      <c r="E1305" s="105"/>
      <c r="F1305" s="105"/>
      <c r="G1305" s="105"/>
    </row>
    <row r="1306" spans="5:7" s="103" customFormat="1" x14ac:dyDescent="0.25">
      <c r="E1306" s="105"/>
      <c r="F1306" s="105"/>
      <c r="G1306" s="105"/>
    </row>
    <row r="1307" spans="5:7" s="103" customFormat="1" x14ac:dyDescent="0.25">
      <c r="E1307" s="105"/>
      <c r="F1307" s="105"/>
      <c r="G1307" s="105"/>
    </row>
    <row r="1308" spans="5:7" s="103" customFormat="1" x14ac:dyDescent="0.25">
      <c r="E1308" s="105"/>
      <c r="F1308" s="105"/>
      <c r="G1308" s="105"/>
    </row>
    <row r="1309" spans="5:7" s="103" customFormat="1" x14ac:dyDescent="0.25">
      <c r="E1309" s="105"/>
      <c r="F1309" s="105"/>
      <c r="G1309" s="105"/>
    </row>
    <row r="1310" spans="5:7" s="103" customFormat="1" x14ac:dyDescent="0.25">
      <c r="E1310" s="105"/>
      <c r="F1310" s="105"/>
      <c r="G1310" s="105"/>
    </row>
    <row r="1311" spans="5:7" s="103" customFormat="1" x14ac:dyDescent="0.25">
      <c r="E1311" s="105"/>
      <c r="F1311" s="105"/>
      <c r="G1311" s="105"/>
    </row>
    <row r="1312" spans="5:7" s="103" customFormat="1" x14ac:dyDescent="0.25">
      <c r="E1312" s="105"/>
      <c r="F1312" s="105"/>
      <c r="G1312" s="105"/>
    </row>
    <row r="1313" spans="5:7" s="103" customFormat="1" x14ac:dyDescent="0.25">
      <c r="E1313" s="105"/>
      <c r="F1313" s="105"/>
      <c r="G1313" s="105"/>
    </row>
    <row r="1314" spans="5:7" s="103" customFormat="1" x14ac:dyDescent="0.25">
      <c r="E1314" s="105"/>
      <c r="F1314" s="105"/>
      <c r="G1314" s="105"/>
    </row>
    <row r="1315" spans="5:7" s="103" customFormat="1" x14ac:dyDescent="0.25">
      <c r="E1315" s="105"/>
      <c r="F1315" s="105"/>
      <c r="G1315" s="105"/>
    </row>
    <row r="1316" spans="5:7" s="103" customFormat="1" x14ac:dyDescent="0.25">
      <c r="E1316" s="105"/>
      <c r="F1316" s="105"/>
      <c r="G1316" s="105"/>
    </row>
    <row r="1317" spans="5:7" s="103" customFormat="1" x14ac:dyDescent="0.25">
      <c r="E1317" s="105"/>
      <c r="F1317" s="105"/>
      <c r="G1317" s="105"/>
    </row>
    <row r="1318" spans="5:7" s="103" customFormat="1" x14ac:dyDescent="0.25">
      <c r="E1318" s="105"/>
      <c r="F1318" s="105"/>
      <c r="G1318" s="105"/>
    </row>
    <row r="1319" spans="5:7" s="103" customFormat="1" x14ac:dyDescent="0.25">
      <c r="E1319" s="105"/>
      <c r="F1319" s="105"/>
      <c r="G1319" s="105"/>
    </row>
    <row r="1320" spans="5:7" s="103" customFormat="1" x14ac:dyDescent="0.25">
      <c r="E1320" s="105"/>
      <c r="F1320" s="105"/>
      <c r="G1320" s="105"/>
    </row>
    <row r="1321" spans="5:7" s="103" customFormat="1" x14ac:dyDescent="0.25">
      <c r="E1321" s="105"/>
      <c r="F1321" s="105"/>
      <c r="G1321" s="105"/>
    </row>
    <row r="1322" spans="5:7" s="103" customFormat="1" x14ac:dyDescent="0.25">
      <c r="E1322" s="105"/>
      <c r="F1322" s="105"/>
      <c r="G1322" s="105"/>
    </row>
    <row r="1323" spans="5:7" s="103" customFormat="1" x14ac:dyDescent="0.25">
      <c r="E1323" s="105"/>
      <c r="F1323" s="105"/>
      <c r="G1323" s="105"/>
    </row>
    <row r="1324" spans="5:7" s="103" customFormat="1" x14ac:dyDescent="0.25">
      <c r="E1324" s="105"/>
      <c r="F1324" s="105"/>
      <c r="G1324" s="105"/>
    </row>
    <row r="1325" spans="5:7" s="103" customFormat="1" x14ac:dyDescent="0.25">
      <c r="E1325" s="105"/>
      <c r="F1325" s="105"/>
      <c r="G1325" s="105"/>
    </row>
    <row r="1326" spans="5:7" s="103" customFormat="1" x14ac:dyDescent="0.25">
      <c r="E1326" s="105"/>
      <c r="F1326" s="105"/>
      <c r="G1326" s="105"/>
    </row>
    <row r="1327" spans="5:7" s="103" customFormat="1" x14ac:dyDescent="0.25">
      <c r="E1327" s="105"/>
      <c r="F1327" s="105"/>
      <c r="G1327" s="105"/>
    </row>
    <row r="1328" spans="5:7" s="103" customFormat="1" x14ac:dyDescent="0.25">
      <c r="E1328" s="105"/>
      <c r="F1328" s="105"/>
      <c r="G1328" s="105"/>
    </row>
    <row r="1329" spans="5:7" s="103" customFormat="1" x14ac:dyDescent="0.25">
      <c r="E1329" s="105"/>
      <c r="F1329" s="105"/>
      <c r="G1329" s="105"/>
    </row>
    <row r="1330" spans="5:7" s="103" customFormat="1" x14ac:dyDescent="0.25">
      <c r="E1330" s="105"/>
      <c r="F1330" s="105"/>
      <c r="G1330" s="105"/>
    </row>
    <row r="1331" spans="5:7" s="103" customFormat="1" x14ac:dyDescent="0.25">
      <c r="E1331" s="105"/>
      <c r="F1331" s="105"/>
      <c r="G1331" s="105"/>
    </row>
    <row r="1332" spans="5:7" s="103" customFormat="1" x14ac:dyDescent="0.25">
      <c r="E1332" s="105"/>
      <c r="F1332" s="105"/>
      <c r="G1332" s="105"/>
    </row>
    <row r="1333" spans="5:7" s="103" customFormat="1" x14ac:dyDescent="0.25">
      <c r="E1333" s="105"/>
      <c r="F1333" s="105"/>
      <c r="G1333" s="105"/>
    </row>
    <row r="1334" spans="5:7" s="103" customFormat="1" x14ac:dyDescent="0.25">
      <c r="E1334" s="105"/>
      <c r="F1334" s="105"/>
      <c r="G1334" s="105"/>
    </row>
    <row r="1335" spans="5:7" s="103" customFormat="1" x14ac:dyDescent="0.25">
      <c r="E1335" s="105"/>
      <c r="F1335" s="105"/>
      <c r="G1335" s="105"/>
    </row>
    <row r="1336" spans="5:7" s="103" customFormat="1" x14ac:dyDescent="0.25">
      <c r="E1336" s="105"/>
      <c r="F1336" s="105"/>
      <c r="G1336" s="105"/>
    </row>
    <row r="1337" spans="5:7" s="103" customFormat="1" x14ac:dyDescent="0.25">
      <c r="E1337" s="105"/>
      <c r="F1337" s="105"/>
      <c r="G1337" s="105"/>
    </row>
    <row r="1338" spans="5:7" s="103" customFormat="1" x14ac:dyDescent="0.25">
      <c r="E1338" s="105"/>
      <c r="F1338" s="105"/>
      <c r="G1338" s="105"/>
    </row>
    <row r="1339" spans="5:7" s="103" customFormat="1" x14ac:dyDescent="0.25">
      <c r="E1339" s="105"/>
      <c r="F1339" s="105"/>
      <c r="G1339" s="105"/>
    </row>
    <row r="1340" spans="5:7" s="103" customFormat="1" x14ac:dyDescent="0.25">
      <c r="E1340" s="105"/>
      <c r="F1340" s="105"/>
      <c r="G1340" s="105"/>
    </row>
    <row r="1341" spans="5:7" s="103" customFormat="1" x14ac:dyDescent="0.25">
      <c r="E1341" s="105"/>
      <c r="F1341" s="105"/>
      <c r="G1341" s="105"/>
    </row>
    <row r="1342" spans="5:7" s="103" customFormat="1" x14ac:dyDescent="0.25">
      <c r="E1342" s="105"/>
      <c r="F1342" s="105"/>
      <c r="G1342" s="105"/>
    </row>
    <row r="1343" spans="5:7" s="103" customFormat="1" x14ac:dyDescent="0.25">
      <c r="E1343" s="105"/>
      <c r="F1343" s="105"/>
      <c r="G1343" s="105"/>
    </row>
    <row r="1344" spans="5:7" s="103" customFormat="1" x14ac:dyDescent="0.25">
      <c r="E1344" s="105"/>
      <c r="F1344" s="105"/>
      <c r="G1344" s="105"/>
    </row>
    <row r="1345" spans="5:7" s="103" customFormat="1" x14ac:dyDescent="0.25">
      <c r="E1345" s="105"/>
      <c r="F1345" s="105"/>
      <c r="G1345" s="105"/>
    </row>
    <row r="1346" spans="5:7" s="103" customFormat="1" x14ac:dyDescent="0.25">
      <c r="E1346" s="105"/>
      <c r="F1346" s="105"/>
      <c r="G1346" s="105"/>
    </row>
    <row r="1347" spans="5:7" s="103" customFormat="1" x14ac:dyDescent="0.25">
      <c r="E1347" s="105"/>
      <c r="F1347" s="105"/>
      <c r="G1347" s="105"/>
    </row>
    <row r="1348" spans="5:7" s="103" customFormat="1" x14ac:dyDescent="0.25">
      <c r="E1348" s="105"/>
      <c r="F1348" s="105"/>
      <c r="G1348" s="105"/>
    </row>
    <row r="1349" spans="5:7" s="103" customFormat="1" x14ac:dyDescent="0.25">
      <c r="E1349" s="105"/>
      <c r="F1349" s="105"/>
      <c r="G1349" s="105"/>
    </row>
    <row r="1350" spans="5:7" s="103" customFormat="1" x14ac:dyDescent="0.25">
      <c r="E1350" s="105"/>
      <c r="F1350" s="105"/>
      <c r="G1350" s="105"/>
    </row>
    <row r="1351" spans="5:7" s="103" customFormat="1" x14ac:dyDescent="0.25">
      <c r="E1351" s="105"/>
      <c r="F1351" s="105"/>
      <c r="G1351" s="105"/>
    </row>
    <row r="1352" spans="5:7" s="103" customFormat="1" x14ac:dyDescent="0.25">
      <c r="E1352" s="105"/>
      <c r="F1352" s="105"/>
      <c r="G1352" s="105"/>
    </row>
    <row r="1353" spans="5:7" s="103" customFormat="1" x14ac:dyDescent="0.25">
      <c r="E1353" s="105"/>
      <c r="F1353" s="105"/>
      <c r="G1353" s="105"/>
    </row>
    <row r="1354" spans="5:7" s="103" customFormat="1" x14ac:dyDescent="0.25">
      <c r="E1354" s="105"/>
      <c r="F1354" s="105"/>
      <c r="G1354" s="105"/>
    </row>
    <row r="1355" spans="5:7" s="103" customFormat="1" x14ac:dyDescent="0.25">
      <c r="E1355" s="105"/>
      <c r="F1355" s="105"/>
      <c r="G1355" s="105"/>
    </row>
    <row r="1356" spans="5:7" s="103" customFormat="1" x14ac:dyDescent="0.25">
      <c r="E1356" s="105"/>
      <c r="F1356" s="105"/>
      <c r="G1356" s="105"/>
    </row>
    <row r="1357" spans="5:7" s="103" customFormat="1" x14ac:dyDescent="0.25">
      <c r="E1357" s="105"/>
      <c r="F1357" s="105"/>
      <c r="G1357" s="105"/>
    </row>
    <row r="1358" spans="5:7" s="103" customFormat="1" x14ac:dyDescent="0.25">
      <c r="E1358" s="105"/>
      <c r="F1358" s="105"/>
      <c r="G1358" s="105"/>
    </row>
    <row r="1359" spans="5:7" s="103" customFormat="1" x14ac:dyDescent="0.25">
      <c r="E1359" s="105"/>
      <c r="F1359" s="105"/>
      <c r="G1359" s="105"/>
    </row>
    <row r="1360" spans="5:7" s="103" customFormat="1" x14ac:dyDescent="0.25">
      <c r="E1360" s="105"/>
      <c r="F1360" s="105"/>
      <c r="G1360" s="105"/>
    </row>
    <row r="1361" spans="5:7" s="103" customFormat="1" x14ac:dyDescent="0.25">
      <c r="E1361" s="105"/>
      <c r="F1361" s="105"/>
      <c r="G1361" s="105"/>
    </row>
    <row r="1362" spans="5:7" s="103" customFormat="1" x14ac:dyDescent="0.25">
      <c r="E1362" s="105"/>
      <c r="F1362" s="105"/>
      <c r="G1362" s="105"/>
    </row>
    <row r="1363" spans="5:7" s="103" customFormat="1" x14ac:dyDescent="0.25">
      <c r="E1363" s="105"/>
      <c r="F1363" s="105"/>
      <c r="G1363" s="105"/>
    </row>
    <row r="1364" spans="5:7" s="103" customFormat="1" x14ac:dyDescent="0.25">
      <c r="E1364" s="105"/>
      <c r="F1364" s="105"/>
      <c r="G1364" s="105"/>
    </row>
    <row r="1365" spans="5:7" s="103" customFormat="1" x14ac:dyDescent="0.25">
      <c r="E1365" s="105"/>
      <c r="F1365" s="105"/>
      <c r="G1365" s="105"/>
    </row>
    <row r="1366" spans="5:7" s="103" customFormat="1" x14ac:dyDescent="0.25">
      <c r="E1366" s="105"/>
      <c r="F1366" s="105"/>
      <c r="G1366" s="105"/>
    </row>
    <row r="1367" spans="5:7" s="103" customFormat="1" x14ac:dyDescent="0.25">
      <c r="E1367" s="105"/>
      <c r="F1367" s="105"/>
      <c r="G1367" s="105"/>
    </row>
    <row r="1368" spans="5:7" s="103" customFormat="1" x14ac:dyDescent="0.25">
      <c r="E1368" s="105"/>
      <c r="F1368" s="105"/>
      <c r="G1368" s="105"/>
    </row>
    <row r="1369" spans="5:7" s="103" customFormat="1" x14ac:dyDescent="0.25">
      <c r="E1369" s="105"/>
      <c r="F1369" s="105"/>
      <c r="G1369" s="105"/>
    </row>
    <row r="1370" spans="5:7" s="103" customFormat="1" x14ac:dyDescent="0.25">
      <c r="E1370" s="105"/>
      <c r="F1370" s="105"/>
      <c r="G1370" s="105"/>
    </row>
    <row r="1371" spans="5:7" s="103" customFormat="1" x14ac:dyDescent="0.25">
      <c r="E1371" s="105"/>
      <c r="F1371" s="105"/>
      <c r="G1371" s="105"/>
    </row>
    <row r="1372" spans="5:7" s="103" customFormat="1" x14ac:dyDescent="0.25">
      <c r="E1372" s="105"/>
      <c r="F1372" s="105"/>
      <c r="G1372" s="105"/>
    </row>
    <row r="1373" spans="5:7" s="103" customFormat="1" x14ac:dyDescent="0.25">
      <c r="E1373" s="105"/>
      <c r="F1373" s="105"/>
      <c r="G1373" s="105"/>
    </row>
    <row r="1374" spans="5:7" s="103" customFormat="1" x14ac:dyDescent="0.25">
      <c r="E1374" s="105"/>
      <c r="F1374" s="105"/>
      <c r="G1374" s="105"/>
    </row>
    <row r="1375" spans="5:7" s="103" customFormat="1" x14ac:dyDescent="0.25">
      <c r="E1375" s="105"/>
      <c r="F1375" s="105"/>
      <c r="G1375" s="105"/>
    </row>
    <row r="1376" spans="5:7" s="103" customFormat="1" x14ac:dyDescent="0.25">
      <c r="E1376" s="105"/>
      <c r="F1376" s="105"/>
      <c r="G1376" s="105"/>
    </row>
    <row r="1377" spans="5:7" s="103" customFormat="1" x14ac:dyDescent="0.25">
      <c r="E1377" s="105"/>
      <c r="F1377" s="105"/>
      <c r="G1377" s="105"/>
    </row>
    <row r="1378" spans="5:7" s="103" customFormat="1" x14ac:dyDescent="0.25">
      <c r="E1378" s="105"/>
      <c r="F1378" s="105"/>
      <c r="G1378" s="105"/>
    </row>
    <row r="1379" spans="5:7" s="103" customFormat="1" x14ac:dyDescent="0.25">
      <c r="E1379" s="105"/>
      <c r="F1379" s="105"/>
      <c r="G1379" s="105"/>
    </row>
    <row r="1380" spans="5:7" s="103" customFormat="1" x14ac:dyDescent="0.25">
      <c r="E1380" s="105"/>
      <c r="F1380" s="105"/>
      <c r="G1380" s="105"/>
    </row>
    <row r="1381" spans="5:7" s="103" customFormat="1" x14ac:dyDescent="0.25">
      <c r="E1381" s="105"/>
      <c r="F1381" s="105"/>
      <c r="G1381" s="105"/>
    </row>
    <row r="1382" spans="5:7" s="103" customFormat="1" x14ac:dyDescent="0.25">
      <c r="E1382" s="105"/>
      <c r="F1382" s="105"/>
      <c r="G1382" s="105"/>
    </row>
    <row r="1383" spans="5:7" s="103" customFormat="1" x14ac:dyDescent="0.25">
      <c r="E1383" s="105"/>
      <c r="F1383" s="105"/>
      <c r="G1383" s="105"/>
    </row>
    <row r="1384" spans="5:7" s="103" customFormat="1" x14ac:dyDescent="0.25">
      <c r="E1384" s="105"/>
      <c r="F1384" s="105"/>
      <c r="G1384" s="105"/>
    </row>
    <row r="1385" spans="5:7" s="103" customFormat="1" x14ac:dyDescent="0.25">
      <c r="E1385" s="105"/>
      <c r="F1385" s="105"/>
      <c r="G1385" s="105"/>
    </row>
    <row r="1386" spans="5:7" s="103" customFormat="1" x14ac:dyDescent="0.25">
      <c r="E1386" s="105"/>
      <c r="F1386" s="105"/>
      <c r="G1386" s="105"/>
    </row>
    <row r="1387" spans="5:7" s="103" customFormat="1" x14ac:dyDescent="0.25">
      <c r="E1387" s="105"/>
      <c r="F1387" s="105"/>
      <c r="G1387" s="105"/>
    </row>
    <row r="1388" spans="5:7" s="103" customFormat="1" x14ac:dyDescent="0.25">
      <c r="E1388" s="105"/>
      <c r="F1388" s="105"/>
      <c r="G1388" s="105"/>
    </row>
    <row r="1389" spans="5:7" s="103" customFormat="1" x14ac:dyDescent="0.25">
      <c r="E1389" s="105"/>
      <c r="F1389" s="105"/>
      <c r="G1389" s="105"/>
    </row>
    <row r="1390" spans="5:7" s="103" customFormat="1" x14ac:dyDescent="0.25">
      <c r="E1390" s="105"/>
      <c r="F1390" s="105"/>
      <c r="G1390" s="105"/>
    </row>
    <row r="1391" spans="5:7" s="103" customFormat="1" x14ac:dyDescent="0.25">
      <c r="E1391" s="105"/>
      <c r="F1391" s="105"/>
      <c r="G1391" s="105"/>
    </row>
    <row r="1392" spans="5:7" s="103" customFormat="1" x14ac:dyDescent="0.25">
      <c r="E1392" s="105"/>
      <c r="F1392" s="105"/>
      <c r="G1392" s="105"/>
    </row>
    <row r="1393" spans="5:7" s="103" customFormat="1" x14ac:dyDescent="0.25">
      <c r="E1393" s="105"/>
      <c r="F1393" s="105"/>
      <c r="G1393" s="105"/>
    </row>
    <row r="1394" spans="5:7" s="103" customFormat="1" x14ac:dyDescent="0.25">
      <c r="E1394" s="105"/>
      <c r="F1394" s="105"/>
      <c r="G1394" s="105"/>
    </row>
    <row r="1395" spans="5:7" s="103" customFormat="1" x14ac:dyDescent="0.25">
      <c r="E1395" s="105"/>
      <c r="F1395" s="105"/>
      <c r="G1395" s="105"/>
    </row>
    <row r="1396" spans="5:7" s="103" customFormat="1" x14ac:dyDescent="0.25">
      <c r="E1396" s="105"/>
      <c r="F1396" s="105"/>
      <c r="G1396" s="105"/>
    </row>
    <row r="1397" spans="5:7" s="103" customFormat="1" x14ac:dyDescent="0.25">
      <c r="E1397" s="105"/>
      <c r="F1397" s="105"/>
      <c r="G1397" s="105"/>
    </row>
    <row r="1398" spans="5:7" s="103" customFormat="1" x14ac:dyDescent="0.25">
      <c r="E1398" s="105"/>
      <c r="F1398" s="105"/>
      <c r="G1398" s="105"/>
    </row>
    <row r="1399" spans="5:7" s="103" customFormat="1" x14ac:dyDescent="0.25">
      <c r="E1399" s="105"/>
      <c r="F1399" s="105"/>
      <c r="G1399" s="105"/>
    </row>
    <row r="1400" spans="5:7" s="103" customFormat="1" x14ac:dyDescent="0.25">
      <c r="E1400" s="105"/>
      <c r="F1400" s="105"/>
      <c r="G1400" s="105"/>
    </row>
    <row r="1401" spans="5:7" s="103" customFormat="1" x14ac:dyDescent="0.25">
      <c r="E1401" s="105"/>
      <c r="F1401" s="105"/>
      <c r="G1401" s="105"/>
    </row>
    <row r="1402" spans="5:7" s="103" customFormat="1" x14ac:dyDescent="0.25">
      <c r="E1402" s="105"/>
      <c r="F1402" s="105"/>
      <c r="G1402" s="105"/>
    </row>
    <row r="1403" spans="5:7" s="103" customFormat="1" x14ac:dyDescent="0.25">
      <c r="E1403" s="105"/>
      <c r="F1403" s="105"/>
      <c r="G1403" s="105"/>
    </row>
    <row r="1404" spans="5:7" s="103" customFormat="1" x14ac:dyDescent="0.25">
      <c r="E1404" s="105"/>
      <c r="F1404" s="105"/>
      <c r="G1404" s="105"/>
    </row>
    <row r="1405" spans="5:7" s="103" customFormat="1" x14ac:dyDescent="0.25">
      <c r="E1405" s="105"/>
      <c r="F1405" s="105"/>
      <c r="G1405" s="105"/>
    </row>
    <row r="1406" spans="5:7" s="103" customFormat="1" x14ac:dyDescent="0.25">
      <c r="E1406" s="105"/>
      <c r="F1406" s="105"/>
      <c r="G1406" s="105"/>
    </row>
    <row r="1407" spans="5:7" s="103" customFormat="1" x14ac:dyDescent="0.25">
      <c r="E1407" s="105"/>
      <c r="F1407" s="105"/>
      <c r="G1407" s="105"/>
    </row>
    <row r="1408" spans="5:7" s="103" customFormat="1" x14ac:dyDescent="0.25">
      <c r="E1408" s="105"/>
      <c r="F1408" s="105"/>
      <c r="G1408" s="105"/>
    </row>
    <row r="1409" spans="5:7" s="103" customFormat="1" x14ac:dyDescent="0.25">
      <c r="E1409" s="105"/>
      <c r="F1409" s="105"/>
      <c r="G1409" s="105"/>
    </row>
    <row r="1410" spans="5:7" s="103" customFormat="1" x14ac:dyDescent="0.25">
      <c r="E1410" s="105"/>
      <c r="F1410" s="105"/>
      <c r="G1410" s="105"/>
    </row>
    <row r="1411" spans="5:7" s="103" customFormat="1" x14ac:dyDescent="0.25">
      <c r="E1411" s="105"/>
      <c r="F1411" s="105"/>
      <c r="G1411" s="105"/>
    </row>
    <row r="1412" spans="5:7" s="103" customFormat="1" x14ac:dyDescent="0.25">
      <c r="E1412" s="105"/>
      <c r="F1412" s="105"/>
      <c r="G1412" s="105"/>
    </row>
    <row r="1413" spans="5:7" s="103" customFormat="1" x14ac:dyDescent="0.25">
      <c r="E1413" s="105"/>
      <c r="F1413" s="105"/>
      <c r="G1413" s="105"/>
    </row>
    <row r="1414" spans="5:7" s="103" customFormat="1" x14ac:dyDescent="0.25">
      <c r="E1414" s="105"/>
      <c r="F1414" s="105"/>
      <c r="G1414" s="105"/>
    </row>
    <row r="1415" spans="5:7" s="103" customFormat="1" x14ac:dyDescent="0.25">
      <c r="E1415" s="105"/>
      <c r="F1415" s="105"/>
      <c r="G1415" s="105"/>
    </row>
    <row r="1416" spans="5:7" s="103" customFormat="1" x14ac:dyDescent="0.25">
      <c r="E1416" s="105"/>
      <c r="F1416" s="105"/>
      <c r="G1416" s="105"/>
    </row>
    <row r="1417" spans="5:7" s="103" customFormat="1" x14ac:dyDescent="0.25">
      <c r="E1417" s="105"/>
      <c r="F1417" s="105"/>
      <c r="G1417" s="105"/>
    </row>
    <row r="1418" spans="5:7" s="103" customFormat="1" x14ac:dyDescent="0.25">
      <c r="E1418" s="105"/>
      <c r="F1418" s="105"/>
      <c r="G1418" s="105"/>
    </row>
    <row r="1419" spans="5:7" s="103" customFormat="1" x14ac:dyDescent="0.25">
      <c r="E1419" s="105"/>
      <c r="F1419" s="105"/>
      <c r="G1419" s="105"/>
    </row>
    <row r="1420" spans="5:7" s="103" customFormat="1" x14ac:dyDescent="0.25">
      <c r="E1420" s="105"/>
      <c r="F1420" s="105"/>
      <c r="G1420" s="105"/>
    </row>
    <row r="1421" spans="5:7" s="103" customFormat="1" x14ac:dyDescent="0.25">
      <c r="E1421" s="105"/>
      <c r="F1421" s="105"/>
      <c r="G1421" s="105"/>
    </row>
    <row r="1422" spans="5:7" s="103" customFormat="1" x14ac:dyDescent="0.25">
      <c r="E1422" s="105"/>
      <c r="F1422" s="105"/>
      <c r="G1422" s="105"/>
    </row>
    <row r="1423" spans="5:7" s="103" customFormat="1" x14ac:dyDescent="0.25">
      <c r="E1423" s="105"/>
      <c r="F1423" s="105"/>
      <c r="G1423" s="105"/>
    </row>
    <row r="1424" spans="5:7" s="103" customFormat="1" x14ac:dyDescent="0.25">
      <c r="E1424" s="105"/>
      <c r="F1424" s="105"/>
      <c r="G1424" s="105"/>
    </row>
    <row r="1425" spans="5:7" s="103" customFormat="1" x14ac:dyDescent="0.25">
      <c r="E1425" s="105"/>
      <c r="F1425" s="105"/>
      <c r="G1425" s="105"/>
    </row>
    <row r="1426" spans="5:7" s="103" customFormat="1" x14ac:dyDescent="0.25">
      <c r="E1426" s="105"/>
      <c r="F1426" s="105"/>
      <c r="G1426" s="105"/>
    </row>
    <row r="1427" spans="5:7" s="103" customFormat="1" x14ac:dyDescent="0.25">
      <c r="E1427" s="105"/>
      <c r="F1427" s="105"/>
      <c r="G1427" s="105"/>
    </row>
    <row r="1428" spans="5:7" s="103" customFormat="1" x14ac:dyDescent="0.25">
      <c r="E1428" s="105"/>
      <c r="F1428" s="105"/>
      <c r="G1428" s="105"/>
    </row>
    <row r="1429" spans="5:7" s="103" customFormat="1" x14ac:dyDescent="0.25">
      <c r="E1429" s="105"/>
      <c r="F1429" s="105"/>
      <c r="G1429" s="105"/>
    </row>
    <row r="1430" spans="5:7" s="103" customFormat="1" x14ac:dyDescent="0.25">
      <c r="E1430" s="105"/>
      <c r="F1430" s="105"/>
      <c r="G1430" s="105"/>
    </row>
    <row r="1431" spans="5:7" s="103" customFormat="1" x14ac:dyDescent="0.25">
      <c r="E1431" s="105"/>
      <c r="F1431" s="105"/>
      <c r="G1431" s="105"/>
    </row>
    <row r="1432" spans="5:7" s="103" customFormat="1" x14ac:dyDescent="0.25">
      <c r="E1432" s="105"/>
      <c r="F1432" s="105"/>
      <c r="G1432" s="105"/>
    </row>
    <row r="1433" spans="5:7" s="103" customFormat="1" x14ac:dyDescent="0.25">
      <c r="E1433" s="105"/>
      <c r="F1433" s="105"/>
      <c r="G1433" s="105"/>
    </row>
    <row r="1434" spans="5:7" s="103" customFormat="1" x14ac:dyDescent="0.25">
      <c r="E1434" s="105"/>
      <c r="F1434" s="105"/>
      <c r="G1434" s="105"/>
    </row>
    <row r="1435" spans="5:7" s="103" customFormat="1" x14ac:dyDescent="0.25">
      <c r="E1435" s="105"/>
      <c r="F1435" s="105"/>
      <c r="G1435" s="105"/>
    </row>
    <row r="1436" spans="5:7" s="103" customFormat="1" x14ac:dyDescent="0.25">
      <c r="E1436" s="105"/>
      <c r="F1436" s="105"/>
      <c r="G1436" s="105"/>
    </row>
    <row r="1437" spans="5:7" s="103" customFormat="1" x14ac:dyDescent="0.25">
      <c r="E1437" s="105"/>
      <c r="F1437" s="105"/>
      <c r="G1437" s="105"/>
    </row>
    <row r="1438" spans="5:7" s="103" customFormat="1" x14ac:dyDescent="0.25">
      <c r="E1438" s="105"/>
      <c r="F1438" s="105"/>
      <c r="G1438" s="105"/>
    </row>
    <row r="1439" spans="5:7" s="103" customFormat="1" x14ac:dyDescent="0.25">
      <c r="E1439" s="105"/>
      <c r="F1439" s="105"/>
      <c r="G1439" s="105"/>
    </row>
    <row r="1440" spans="5:7" s="103" customFormat="1" x14ac:dyDescent="0.25">
      <c r="E1440" s="105"/>
      <c r="F1440" s="105"/>
      <c r="G1440" s="105"/>
    </row>
    <row r="1441" spans="5:7" s="103" customFormat="1" x14ac:dyDescent="0.25">
      <c r="E1441" s="105"/>
      <c r="F1441" s="105"/>
      <c r="G1441" s="105"/>
    </row>
    <row r="1442" spans="5:7" s="103" customFormat="1" x14ac:dyDescent="0.25">
      <c r="E1442" s="105"/>
      <c r="F1442" s="105"/>
      <c r="G1442" s="105"/>
    </row>
    <row r="1443" spans="5:7" s="103" customFormat="1" x14ac:dyDescent="0.25">
      <c r="E1443" s="105"/>
      <c r="F1443" s="105"/>
      <c r="G1443" s="105"/>
    </row>
    <row r="1444" spans="5:7" s="103" customFormat="1" x14ac:dyDescent="0.25">
      <c r="E1444" s="105"/>
      <c r="F1444" s="105"/>
      <c r="G1444" s="105"/>
    </row>
    <row r="1445" spans="5:7" s="103" customFormat="1" x14ac:dyDescent="0.25">
      <c r="E1445" s="105"/>
      <c r="F1445" s="105"/>
      <c r="G1445" s="105"/>
    </row>
    <row r="1446" spans="5:7" s="103" customFormat="1" x14ac:dyDescent="0.25">
      <c r="E1446" s="105"/>
      <c r="F1446" s="105"/>
      <c r="G1446" s="105"/>
    </row>
    <row r="1447" spans="5:7" s="103" customFormat="1" x14ac:dyDescent="0.25">
      <c r="E1447" s="105"/>
      <c r="F1447" s="105"/>
      <c r="G1447" s="105"/>
    </row>
    <row r="1448" spans="5:7" s="103" customFormat="1" x14ac:dyDescent="0.25">
      <c r="E1448" s="105"/>
      <c r="F1448" s="105"/>
      <c r="G1448" s="105"/>
    </row>
    <row r="1449" spans="5:7" s="103" customFormat="1" x14ac:dyDescent="0.25">
      <c r="E1449" s="105"/>
      <c r="F1449" s="105"/>
      <c r="G1449" s="105"/>
    </row>
    <row r="1450" spans="5:7" s="103" customFormat="1" x14ac:dyDescent="0.25">
      <c r="E1450" s="105"/>
      <c r="F1450" s="105"/>
      <c r="G1450" s="105"/>
    </row>
    <row r="1451" spans="5:7" s="103" customFormat="1" x14ac:dyDescent="0.25">
      <c r="E1451" s="105"/>
      <c r="F1451" s="105"/>
      <c r="G1451" s="105"/>
    </row>
    <row r="1452" spans="5:7" s="103" customFormat="1" x14ac:dyDescent="0.25">
      <c r="E1452" s="105"/>
      <c r="F1452" s="105"/>
      <c r="G1452" s="105"/>
    </row>
    <row r="1453" spans="5:7" s="103" customFormat="1" x14ac:dyDescent="0.25">
      <c r="E1453" s="105"/>
      <c r="F1453" s="105"/>
      <c r="G1453" s="105"/>
    </row>
    <row r="1454" spans="5:7" s="103" customFormat="1" x14ac:dyDescent="0.25">
      <c r="E1454" s="105"/>
      <c r="F1454" s="105"/>
      <c r="G1454" s="105"/>
    </row>
    <row r="1455" spans="5:7" s="103" customFormat="1" x14ac:dyDescent="0.25">
      <c r="E1455" s="105"/>
      <c r="F1455" s="105"/>
      <c r="G1455" s="105"/>
    </row>
    <row r="1456" spans="5:7" s="103" customFormat="1" x14ac:dyDescent="0.25">
      <c r="E1456" s="105"/>
      <c r="F1456" s="105"/>
      <c r="G1456" s="105"/>
    </row>
    <row r="1457" spans="5:7" s="103" customFormat="1" x14ac:dyDescent="0.25">
      <c r="E1457" s="105"/>
      <c r="F1457" s="105"/>
      <c r="G1457" s="105"/>
    </row>
    <row r="1458" spans="5:7" s="103" customFormat="1" x14ac:dyDescent="0.25">
      <c r="E1458" s="105"/>
      <c r="F1458" s="105"/>
      <c r="G1458" s="105"/>
    </row>
    <row r="1459" spans="5:7" s="103" customFormat="1" x14ac:dyDescent="0.25">
      <c r="E1459" s="105"/>
      <c r="F1459" s="105"/>
      <c r="G1459" s="105"/>
    </row>
    <row r="1460" spans="5:7" s="103" customFormat="1" x14ac:dyDescent="0.25">
      <c r="E1460" s="105"/>
      <c r="F1460" s="105"/>
      <c r="G1460" s="105"/>
    </row>
    <row r="1461" spans="5:7" s="103" customFormat="1" x14ac:dyDescent="0.25">
      <c r="E1461" s="105"/>
      <c r="F1461" s="105"/>
      <c r="G1461" s="105"/>
    </row>
    <row r="1462" spans="5:7" s="103" customFormat="1" x14ac:dyDescent="0.25">
      <c r="E1462" s="105"/>
      <c r="F1462" s="105"/>
      <c r="G1462" s="105"/>
    </row>
    <row r="1463" spans="5:7" s="103" customFormat="1" x14ac:dyDescent="0.25">
      <c r="E1463" s="105"/>
      <c r="F1463" s="105"/>
      <c r="G1463" s="105"/>
    </row>
    <row r="1464" spans="5:7" s="103" customFormat="1" x14ac:dyDescent="0.25">
      <c r="E1464" s="105"/>
      <c r="F1464" s="105"/>
      <c r="G1464" s="105"/>
    </row>
    <row r="1465" spans="5:7" s="103" customFormat="1" x14ac:dyDescent="0.25">
      <c r="E1465" s="105"/>
      <c r="F1465" s="105"/>
      <c r="G1465" s="105"/>
    </row>
    <row r="1466" spans="5:7" s="103" customFormat="1" x14ac:dyDescent="0.25">
      <c r="E1466" s="105"/>
      <c r="F1466" s="105"/>
      <c r="G1466" s="105"/>
    </row>
    <row r="1467" spans="5:7" s="103" customFormat="1" x14ac:dyDescent="0.25">
      <c r="E1467" s="105"/>
      <c r="F1467" s="105"/>
      <c r="G1467" s="105"/>
    </row>
    <row r="1468" spans="5:7" s="103" customFormat="1" x14ac:dyDescent="0.25">
      <c r="E1468" s="105"/>
      <c r="F1468" s="105"/>
      <c r="G1468" s="105"/>
    </row>
    <row r="1469" spans="5:7" s="103" customFormat="1" x14ac:dyDescent="0.25">
      <c r="E1469" s="105"/>
      <c r="F1469" s="105"/>
      <c r="G1469" s="105"/>
    </row>
    <row r="1470" spans="5:7" s="103" customFormat="1" x14ac:dyDescent="0.25">
      <c r="E1470" s="105"/>
      <c r="F1470" s="105"/>
      <c r="G1470" s="105"/>
    </row>
    <row r="1471" spans="5:7" s="103" customFormat="1" x14ac:dyDescent="0.25">
      <c r="E1471" s="105"/>
      <c r="F1471" s="105"/>
      <c r="G1471" s="105"/>
    </row>
    <row r="1472" spans="5:7" s="103" customFormat="1" x14ac:dyDescent="0.25">
      <c r="E1472" s="105"/>
      <c r="F1472" s="105"/>
      <c r="G1472" s="105"/>
    </row>
    <row r="1473" spans="5:7" s="103" customFormat="1" x14ac:dyDescent="0.25">
      <c r="E1473" s="105"/>
      <c r="F1473" s="105"/>
      <c r="G1473" s="105"/>
    </row>
    <row r="1474" spans="5:7" s="103" customFormat="1" x14ac:dyDescent="0.25">
      <c r="E1474" s="105"/>
      <c r="F1474" s="105"/>
      <c r="G1474" s="105"/>
    </row>
    <row r="1475" spans="5:7" s="103" customFormat="1" x14ac:dyDescent="0.25">
      <c r="E1475" s="105"/>
      <c r="F1475" s="105"/>
      <c r="G1475" s="105"/>
    </row>
    <row r="1476" spans="5:7" s="103" customFormat="1" x14ac:dyDescent="0.25">
      <c r="E1476" s="105"/>
      <c r="F1476" s="105"/>
      <c r="G1476" s="105"/>
    </row>
    <row r="1477" spans="5:7" s="103" customFormat="1" x14ac:dyDescent="0.25">
      <c r="E1477" s="105"/>
      <c r="F1477" s="105"/>
      <c r="G1477" s="105"/>
    </row>
    <row r="1478" spans="5:7" s="103" customFormat="1" x14ac:dyDescent="0.25">
      <c r="E1478" s="105"/>
      <c r="F1478" s="105"/>
      <c r="G1478" s="105"/>
    </row>
    <row r="1479" spans="5:7" s="103" customFormat="1" x14ac:dyDescent="0.25">
      <c r="E1479" s="105"/>
      <c r="F1479" s="105"/>
      <c r="G1479" s="105"/>
    </row>
    <row r="1480" spans="5:7" s="103" customFormat="1" x14ac:dyDescent="0.25">
      <c r="E1480" s="105"/>
      <c r="F1480" s="105"/>
      <c r="G1480" s="105"/>
    </row>
    <row r="1481" spans="5:7" s="103" customFormat="1" x14ac:dyDescent="0.25">
      <c r="E1481" s="105"/>
      <c r="F1481" s="105"/>
      <c r="G1481" s="105"/>
    </row>
    <row r="1482" spans="5:7" s="103" customFormat="1" x14ac:dyDescent="0.25">
      <c r="E1482" s="105"/>
      <c r="F1482" s="105"/>
      <c r="G1482" s="105"/>
    </row>
    <row r="1483" spans="5:7" s="103" customFormat="1" x14ac:dyDescent="0.25">
      <c r="E1483" s="105"/>
      <c r="F1483" s="105"/>
      <c r="G1483" s="105"/>
    </row>
    <row r="1484" spans="5:7" s="103" customFormat="1" x14ac:dyDescent="0.25">
      <c r="E1484" s="105"/>
      <c r="F1484" s="105"/>
      <c r="G1484" s="105"/>
    </row>
    <row r="1485" spans="5:7" s="103" customFormat="1" x14ac:dyDescent="0.25">
      <c r="E1485" s="105"/>
      <c r="F1485" s="105"/>
      <c r="G1485" s="105"/>
    </row>
    <row r="1486" spans="5:7" s="103" customFormat="1" x14ac:dyDescent="0.25">
      <c r="E1486" s="105"/>
      <c r="F1486" s="105"/>
      <c r="G1486" s="105"/>
    </row>
    <row r="1487" spans="5:7" s="103" customFormat="1" x14ac:dyDescent="0.25">
      <c r="E1487" s="105"/>
      <c r="F1487" s="105"/>
      <c r="G1487" s="105"/>
    </row>
    <row r="1488" spans="5:7" s="103" customFormat="1" x14ac:dyDescent="0.25">
      <c r="E1488" s="105"/>
      <c r="F1488" s="105"/>
      <c r="G1488" s="105"/>
    </row>
    <row r="1489" spans="5:7" s="103" customFormat="1" x14ac:dyDescent="0.25">
      <c r="E1489" s="105"/>
      <c r="F1489" s="105"/>
      <c r="G1489" s="105"/>
    </row>
    <row r="1490" spans="5:7" s="103" customFormat="1" x14ac:dyDescent="0.25">
      <c r="E1490" s="105"/>
      <c r="F1490" s="105"/>
      <c r="G1490" s="105"/>
    </row>
    <row r="1491" spans="5:7" s="103" customFormat="1" x14ac:dyDescent="0.25">
      <c r="E1491" s="105"/>
      <c r="F1491" s="105"/>
      <c r="G1491" s="105"/>
    </row>
    <row r="1492" spans="5:7" s="103" customFormat="1" x14ac:dyDescent="0.25">
      <c r="E1492" s="105"/>
      <c r="F1492" s="105"/>
      <c r="G1492" s="105"/>
    </row>
    <row r="1493" spans="5:7" s="103" customFormat="1" x14ac:dyDescent="0.25">
      <c r="E1493" s="105"/>
      <c r="F1493" s="105"/>
      <c r="G1493" s="105"/>
    </row>
    <row r="1494" spans="5:7" s="103" customFormat="1" x14ac:dyDescent="0.25">
      <c r="E1494" s="105"/>
      <c r="F1494" s="105"/>
      <c r="G1494" s="105"/>
    </row>
    <row r="1495" spans="5:7" s="103" customFormat="1" x14ac:dyDescent="0.25">
      <c r="E1495" s="105"/>
      <c r="F1495" s="105"/>
      <c r="G1495" s="105"/>
    </row>
    <row r="1496" spans="5:7" s="103" customFormat="1" x14ac:dyDescent="0.25">
      <c r="E1496" s="105"/>
      <c r="F1496" s="105"/>
      <c r="G1496" s="105"/>
    </row>
    <row r="1497" spans="5:7" s="103" customFormat="1" x14ac:dyDescent="0.25">
      <c r="E1497" s="105"/>
      <c r="F1497" s="105"/>
      <c r="G1497" s="105"/>
    </row>
    <row r="1498" spans="5:7" s="103" customFormat="1" x14ac:dyDescent="0.25">
      <c r="E1498" s="105"/>
      <c r="F1498" s="105"/>
      <c r="G1498" s="105"/>
    </row>
    <row r="1499" spans="5:7" s="103" customFormat="1" x14ac:dyDescent="0.25">
      <c r="E1499" s="105"/>
      <c r="F1499" s="105"/>
      <c r="G1499" s="105"/>
    </row>
    <row r="1500" spans="5:7" s="103" customFormat="1" x14ac:dyDescent="0.25">
      <c r="E1500" s="105"/>
      <c r="F1500" s="105"/>
      <c r="G1500" s="105"/>
    </row>
    <row r="1501" spans="5:7" s="103" customFormat="1" x14ac:dyDescent="0.25">
      <c r="E1501" s="105"/>
      <c r="F1501" s="105"/>
      <c r="G1501" s="105"/>
    </row>
    <row r="1502" spans="5:7" s="103" customFormat="1" x14ac:dyDescent="0.25">
      <c r="E1502" s="105"/>
      <c r="F1502" s="105"/>
      <c r="G1502" s="105"/>
    </row>
    <row r="1503" spans="5:7" s="103" customFormat="1" x14ac:dyDescent="0.25">
      <c r="E1503" s="105"/>
      <c r="F1503" s="105"/>
      <c r="G1503" s="105"/>
    </row>
    <row r="1504" spans="5:7" s="103" customFormat="1" x14ac:dyDescent="0.25">
      <c r="E1504" s="105"/>
      <c r="F1504" s="105"/>
      <c r="G1504" s="105"/>
    </row>
    <row r="1505" spans="5:7" s="103" customFormat="1" x14ac:dyDescent="0.25">
      <c r="E1505" s="105"/>
      <c r="F1505" s="105"/>
      <c r="G1505" s="105"/>
    </row>
    <row r="1506" spans="5:7" s="103" customFormat="1" x14ac:dyDescent="0.25">
      <c r="E1506" s="105"/>
      <c r="F1506" s="105"/>
      <c r="G1506" s="105"/>
    </row>
    <row r="1507" spans="5:7" s="103" customFormat="1" x14ac:dyDescent="0.25">
      <c r="E1507" s="105"/>
      <c r="F1507" s="105"/>
      <c r="G1507" s="105"/>
    </row>
    <row r="1508" spans="5:7" s="103" customFormat="1" x14ac:dyDescent="0.25">
      <c r="E1508" s="105"/>
      <c r="F1508" s="105"/>
      <c r="G1508" s="105"/>
    </row>
    <row r="1509" spans="5:7" s="103" customFormat="1" x14ac:dyDescent="0.25">
      <c r="E1509" s="105"/>
      <c r="F1509" s="105"/>
      <c r="G1509" s="105"/>
    </row>
    <row r="1510" spans="5:7" s="103" customFormat="1" x14ac:dyDescent="0.25">
      <c r="E1510" s="105"/>
      <c r="F1510" s="105"/>
      <c r="G1510" s="105"/>
    </row>
    <row r="1511" spans="5:7" s="103" customFormat="1" x14ac:dyDescent="0.25">
      <c r="E1511" s="105"/>
      <c r="F1511" s="105"/>
      <c r="G1511" s="105"/>
    </row>
    <row r="1512" spans="5:7" s="103" customFormat="1" x14ac:dyDescent="0.25">
      <c r="E1512" s="105"/>
      <c r="F1512" s="105"/>
      <c r="G1512" s="105"/>
    </row>
    <row r="1513" spans="5:7" s="103" customFormat="1" x14ac:dyDescent="0.25">
      <c r="E1513" s="105"/>
      <c r="F1513" s="105"/>
      <c r="G1513" s="105"/>
    </row>
    <row r="1514" spans="5:7" s="103" customFormat="1" x14ac:dyDescent="0.25">
      <c r="E1514" s="105"/>
      <c r="F1514" s="105"/>
      <c r="G1514" s="105"/>
    </row>
    <row r="1515" spans="5:7" s="103" customFormat="1" x14ac:dyDescent="0.25">
      <c r="E1515" s="105"/>
      <c r="F1515" s="105"/>
      <c r="G1515" s="105"/>
    </row>
    <row r="1516" spans="5:7" s="103" customFormat="1" x14ac:dyDescent="0.25">
      <c r="E1516" s="105"/>
      <c r="F1516" s="105"/>
      <c r="G1516" s="105"/>
    </row>
    <row r="1517" spans="5:7" s="103" customFormat="1" x14ac:dyDescent="0.25">
      <c r="E1517" s="105"/>
      <c r="F1517" s="105"/>
      <c r="G1517" s="105"/>
    </row>
    <row r="1518" spans="5:7" s="103" customFormat="1" x14ac:dyDescent="0.25">
      <c r="E1518" s="105"/>
      <c r="F1518" s="105"/>
      <c r="G1518" s="105"/>
    </row>
    <row r="1519" spans="5:7" s="103" customFormat="1" x14ac:dyDescent="0.25">
      <c r="E1519" s="105"/>
      <c r="F1519" s="105"/>
      <c r="G1519" s="105"/>
    </row>
    <row r="1520" spans="5:7" s="103" customFormat="1" x14ac:dyDescent="0.25">
      <c r="E1520" s="105"/>
      <c r="F1520" s="105"/>
      <c r="G1520" s="105"/>
    </row>
    <row r="1521" spans="5:7" s="103" customFormat="1" x14ac:dyDescent="0.25">
      <c r="E1521" s="105"/>
      <c r="F1521" s="105"/>
      <c r="G1521" s="105"/>
    </row>
    <row r="1522" spans="5:7" s="103" customFormat="1" x14ac:dyDescent="0.25">
      <c r="E1522" s="105"/>
      <c r="F1522" s="105"/>
      <c r="G1522" s="105"/>
    </row>
    <row r="1523" spans="5:7" s="103" customFormat="1" x14ac:dyDescent="0.25">
      <c r="E1523" s="105"/>
      <c r="F1523" s="105"/>
      <c r="G1523" s="105"/>
    </row>
    <row r="1524" spans="5:7" s="103" customFormat="1" x14ac:dyDescent="0.25">
      <c r="E1524" s="105"/>
      <c r="F1524" s="105"/>
      <c r="G1524" s="105"/>
    </row>
    <row r="1525" spans="5:7" s="103" customFormat="1" x14ac:dyDescent="0.25">
      <c r="E1525" s="105"/>
      <c r="F1525" s="105"/>
      <c r="G1525" s="105"/>
    </row>
    <row r="1526" spans="5:7" s="103" customFormat="1" x14ac:dyDescent="0.25">
      <c r="E1526" s="105"/>
      <c r="F1526" s="105"/>
      <c r="G1526" s="105"/>
    </row>
    <row r="1527" spans="5:7" s="103" customFormat="1" x14ac:dyDescent="0.25">
      <c r="E1527" s="105"/>
      <c r="F1527" s="105"/>
      <c r="G1527" s="105"/>
    </row>
    <row r="1528" spans="5:7" s="103" customFormat="1" x14ac:dyDescent="0.25">
      <c r="E1528" s="105"/>
      <c r="F1528" s="105"/>
      <c r="G1528" s="105"/>
    </row>
    <row r="1529" spans="5:7" s="103" customFormat="1" x14ac:dyDescent="0.25">
      <c r="E1529" s="105"/>
      <c r="F1529" s="105"/>
      <c r="G1529" s="105"/>
    </row>
    <row r="1530" spans="5:7" s="103" customFormat="1" x14ac:dyDescent="0.25">
      <c r="E1530" s="105"/>
      <c r="F1530" s="105"/>
      <c r="G1530" s="105"/>
    </row>
    <row r="1531" spans="5:7" s="103" customFormat="1" x14ac:dyDescent="0.25">
      <c r="E1531" s="105"/>
      <c r="F1531" s="105"/>
      <c r="G1531" s="105"/>
    </row>
    <row r="1532" spans="5:7" s="103" customFormat="1" x14ac:dyDescent="0.25">
      <c r="E1532" s="105"/>
      <c r="F1532" s="105"/>
      <c r="G1532" s="105"/>
    </row>
    <row r="1533" spans="5:7" s="103" customFormat="1" x14ac:dyDescent="0.25">
      <c r="E1533" s="105"/>
      <c r="F1533" s="105"/>
      <c r="G1533" s="105"/>
    </row>
    <row r="1534" spans="5:7" s="103" customFormat="1" x14ac:dyDescent="0.25">
      <c r="E1534" s="105"/>
      <c r="F1534" s="105"/>
      <c r="G1534" s="105"/>
    </row>
    <row r="1535" spans="5:7" s="103" customFormat="1" x14ac:dyDescent="0.25">
      <c r="E1535" s="105"/>
      <c r="F1535" s="105"/>
      <c r="G1535" s="105"/>
    </row>
    <row r="1536" spans="5:7" s="103" customFormat="1" x14ac:dyDescent="0.25">
      <c r="E1536" s="105"/>
      <c r="F1536" s="105"/>
      <c r="G1536" s="105"/>
    </row>
    <row r="1537" spans="5:7" s="103" customFormat="1" x14ac:dyDescent="0.25">
      <c r="E1537" s="105"/>
      <c r="F1537" s="105"/>
      <c r="G1537" s="105"/>
    </row>
    <row r="1538" spans="5:7" s="103" customFormat="1" x14ac:dyDescent="0.25">
      <c r="E1538" s="105"/>
      <c r="F1538" s="105"/>
      <c r="G1538" s="105"/>
    </row>
    <row r="1539" spans="5:7" s="103" customFormat="1" x14ac:dyDescent="0.25">
      <c r="E1539" s="105"/>
      <c r="F1539" s="105"/>
      <c r="G1539" s="105"/>
    </row>
    <row r="1540" spans="5:7" s="103" customFormat="1" x14ac:dyDescent="0.25">
      <c r="E1540" s="105"/>
      <c r="F1540" s="105"/>
      <c r="G1540" s="105"/>
    </row>
    <row r="1541" spans="5:7" s="103" customFormat="1" x14ac:dyDescent="0.25">
      <c r="E1541" s="105"/>
      <c r="F1541" s="105"/>
      <c r="G1541" s="105"/>
    </row>
    <row r="1542" spans="5:7" s="103" customFormat="1" x14ac:dyDescent="0.25">
      <c r="E1542" s="105"/>
      <c r="F1542" s="105"/>
      <c r="G1542" s="105"/>
    </row>
    <row r="1543" spans="5:7" s="103" customFormat="1" x14ac:dyDescent="0.25">
      <c r="E1543" s="105"/>
      <c r="F1543" s="105"/>
      <c r="G1543" s="105"/>
    </row>
    <row r="1544" spans="5:7" s="103" customFormat="1" x14ac:dyDescent="0.25">
      <c r="E1544" s="105"/>
      <c r="F1544" s="105"/>
      <c r="G1544" s="105"/>
    </row>
    <row r="1545" spans="5:7" s="103" customFormat="1" x14ac:dyDescent="0.25">
      <c r="E1545" s="105"/>
      <c r="F1545" s="105"/>
      <c r="G1545" s="105"/>
    </row>
    <row r="1546" spans="5:7" s="103" customFormat="1" x14ac:dyDescent="0.25">
      <c r="E1546" s="105"/>
      <c r="F1546" s="105"/>
      <c r="G1546" s="105"/>
    </row>
    <row r="1547" spans="5:7" s="103" customFormat="1" x14ac:dyDescent="0.25">
      <c r="E1547" s="105"/>
      <c r="F1547" s="105"/>
      <c r="G1547" s="105"/>
    </row>
    <row r="1548" spans="5:7" s="103" customFormat="1" x14ac:dyDescent="0.25">
      <c r="E1548" s="105"/>
      <c r="F1548" s="105"/>
      <c r="G1548" s="105"/>
    </row>
    <row r="1549" spans="5:7" s="103" customFormat="1" x14ac:dyDescent="0.25">
      <c r="E1549" s="105"/>
      <c r="F1549" s="105"/>
      <c r="G1549" s="105"/>
    </row>
    <row r="1550" spans="5:7" s="103" customFormat="1" x14ac:dyDescent="0.25">
      <c r="E1550" s="105"/>
      <c r="F1550" s="105"/>
      <c r="G1550" s="105"/>
    </row>
    <row r="1551" spans="5:7" s="103" customFormat="1" x14ac:dyDescent="0.25">
      <c r="E1551" s="105"/>
      <c r="F1551" s="105"/>
      <c r="G1551" s="105"/>
    </row>
    <row r="1552" spans="5:7" s="103" customFormat="1" x14ac:dyDescent="0.25">
      <c r="E1552" s="105"/>
      <c r="F1552" s="105"/>
      <c r="G1552" s="105"/>
    </row>
    <row r="1553" spans="5:7" s="103" customFormat="1" x14ac:dyDescent="0.25">
      <c r="E1553" s="105"/>
      <c r="F1553" s="105"/>
      <c r="G1553" s="105"/>
    </row>
    <row r="1554" spans="5:7" s="103" customFormat="1" x14ac:dyDescent="0.25">
      <c r="E1554" s="105"/>
      <c r="F1554" s="105"/>
      <c r="G1554" s="105"/>
    </row>
    <row r="1555" spans="5:7" s="103" customFormat="1" x14ac:dyDescent="0.25">
      <c r="E1555" s="105"/>
      <c r="F1555" s="105"/>
      <c r="G1555" s="105"/>
    </row>
    <row r="1556" spans="5:7" s="103" customFormat="1" x14ac:dyDescent="0.25">
      <c r="E1556" s="105"/>
      <c r="F1556" s="105"/>
      <c r="G1556" s="105"/>
    </row>
    <row r="1557" spans="5:7" s="103" customFormat="1" x14ac:dyDescent="0.25">
      <c r="E1557" s="105"/>
      <c r="F1557" s="105"/>
      <c r="G1557" s="105"/>
    </row>
    <row r="1558" spans="5:7" s="103" customFormat="1" x14ac:dyDescent="0.25">
      <c r="E1558" s="105"/>
      <c r="F1558" s="105"/>
      <c r="G1558" s="105"/>
    </row>
    <row r="1559" spans="5:7" s="103" customFormat="1" x14ac:dyDescent="0.25">
      <c r="E1559" s="105"/>
      <c r="F1559" s="105"/>
      <c r="G1559" s="105"/>
    </row>
    <row r="1560" spans="5:7" s="103" customFormat="1" x14ac:dyDescent="0.25">
      <c r="E1560" s="105"/>
      <c r="F1560" s="105"/>
      <c r="G1560" s="105"/>
    </row>
    <row r="1561" spans="5:7" s="103" customFormat="1" x14ac:dyDescent="0.25">
      <c r="E1561" s="105"/>
      <c r="F1561" s="105"/>
      <c r="G1561" s="105"/>
    </row>
    <row r="1562" spans="5:7" s="103" customFormat="1" x14ac:dyDescent="0.25">
      <c r="E1562" s="105"/>
      <c r="F1562" s="105"/>
      <c r="G1562" s="105"/>
    </row>
    <row r="1563" spans="5:7" s="103" customFormat="1" x14ac:dyDescent="0.25">
      <c r="E1563" s="105"/>
      <c r="F1563" s="105"/>
      <c r="G1563" s="105"/>
    </row>
    <row r="1564" spans="5:7" s="103" customFormat="1" x14ac:dyDescent="0.25">
      <c r="E1564" s="105"/>
      <c r="F1564" s="105"/>
      <c r="G1564" s="105"/>
    </row>
    <row r="1565" spans="5:7" s="103" customFormat="1" x14ac:dyDescent="0.25">
      <c r="E1565" s="105"/>
      <c r="F1565" s="105"/>
      <c r="G1565" s="105"/>
    </row>
    <row r="1566" spans="5:7" s="103" customFormat="1" x14ac:dyDescent="0.25">
      <c r="E1566" s="105"/>
      <c r="F1566" s="105"/>
      <c r="G1566" s="105"/>
    </row>
    <row r="1567" spans="5:7" s="103" customFormat="1" x14ac:dyDescent="0.25">
      <c r="E1567" s="105"/>
      <c r="F1567" s="105"/>
      <c r="G1567" s="105"/>
    </row>
    <row r="1568" spans="5:7" s="103" customFormat="1" x14ac:dyDescent="0.25">
      <c r="E1568" s="105"/>
      <c r="F1568" s="105"/>
      <c r="G1568" s="105"/>
    </row>
    <row r="1569" spans="5:7" s="103" customFormat="1" x14ac:dyDescent="0.25">
      <c r="E1569" s="105"/>
      <c r="F1569" s="105"/>
      <c r="G1569" s="105"/>
    </row>
    <row r="1570" spans="5:7" s="103" customFormat="1" x14ac:dyDescent="0.25">
      <c r="E1570" s="105"/>
      <c r="F1570" s="105"/>
      <c r="G1570" s="105"/>
    </row>
    <row r="1571" spans="5:7" s="103" customFormat="1" x14ac:dyDescent="0.25">
      <c r="E1571" s="105"/>
      <c r="F1571" s="105"/>
      <c r="G1571" s="105"/>
    </row>
    <row r="1572" spans="5:7" s="103" customFormat="1" x14ac:dyDescent="0.25">
      <c r="E1572" s="105"/>
      <c r="F1572" s="105"/>
      <c r="G1572" s="105"/>
    </row>
    <row r="1573" spans="5:7" s="103" customFormat="1" x14ac:dyDescent="0.25">
      <c r="E1573" s="105"/>
      <c r="F1573" s="105"/>
      <c r="G1573" s="105"/>
    </row>
    <row r="1574" spans="5:7" s="103" customFormat="1" x14ac:dyDescent="0.25">
      <c r="E1574" s="105"/>
      <c r="F1574" s="105"/>
      <c r="G1574" s="105"/>
    </row>
    <row r="1575" spans="5:7" s="103" customFormat="1" x14ac:dyDescent="0.25">
      <c r="E1575" s="105"/>
      <c r="F1575" s="105"/>
      <c r="G1575" s="105"/>
    </row>
    <row r="1576" spans="5:7" s="103" customFormat="1" x14ac:dyDescent="0.25">
      <c r="E1576" s="105"/>
      <c r="F1576" s="105"/>
      <c r="G1576" s="105"/>
    </row>
    <row r="1577" spans="5:7" s="103" customFormat="1" x14ac:dyDescent="0.25">
      <c r="E1577" s="105"/>
      <c r="F1577" s="105"/>
      <c r="G1577" s="105"/>
    </row>
    <row r="1578" spans="5:7" s="103" customFormat="1" x14ac:dyDescent="0.25">
      <c r="E1578" s="105"/>
      <c r="F1578" s="105"/>
      <c r="G1578" s="105"/>
    </row>
    <row r="1579" spans="5:7" s="103" customFormat="1" x14ac:dyDescent="0.25">
      <c r="E1579" s="105"/>
      <c r="F1579" s="105"/>
      <c r="G1579" s="105"/>
    </row>
    <row r="1580" spans="5:7" s="103" customFormat="1" x14ac:dyDescent="0.25">
      <c r="E1580" s="105"/>
      <c r="F1580" s="105"/>
      <c r="G1580" s="105"/>
    </row>
    <row r="1581" spans="5:7" s="103" customFormat="1" x14ac:dyDescent="0.25">
      <c r="E1581" s="105"/>
      <c r="F1581" s="105"/>
      <c r="G1581" s="105"/>
    </row>
    <row r="1582" spans="5:7" s="103" customFormat="1" x14ac:dyDescent="0.25">
      <c r="E1582" s="105"/>
      <c r="F1582" s="105"/>
      <c r="G1582" s="105"/>
    </row>
    <row r="1583" spans="5:7" s="103" customFormat="1" x14ac:dyDescent="0.25">
      <c r="E1583" s="105"/>
      <c r="F1583" s="105"/>
      <c r="G1583" s="105"/>
    </row>
    <row r="1584" spans="5:7" s="103" customFormat="1" x14ac:dyDescent="0.25">
      <c r="E1584" s="105"/>
      <c r="F1584" s="105"/>
      <c r="G1584" s="105"/>
    </row>
    <row r="1585" spans="5:7" s="103" customFormat="1" x14ac:dyDescent="0.25">
      <c r="E1585" s="105"/>
      <c r="F1585" s="105"/>
      <c r="G1585" s="105"/>
    </row>
    <row r="1586" spans="5:7" s="103" customFormat="1" x14ac:dyDescent="0.25">
      <c r="E1586" s="105"/>
      <c r="F1586" s="105"/>
      <c r="G1586" s="105"/>
    </row>
    <row r="1587" spans="5:7" s="103" customFormat="1" x14ac:dyDescent="0.25">
      <c r="E1587" s="105"/>
      <c r="F1587" s="105"/>
      <c r="G1587" s="105"/>
    </row>
    <row r="1588" spans="5:7" s="103" customFormat="1" x14ac:dyDescent="0.25">
      <c r="E1588" s="105"/>
      <c r="F1588" s="105"/>
      <c r="G1588" s="105"/>
    </row>
    <row r="1589" spans="5:7" s="103" customFormat="1" x14ac:dyDescent="0.25">
      <c r="E1589" s="105"/>
      <c r="F1589" s="105"/>
      <c r="G1589" s="105"/>
    </row>
    <row r="1590" spans="5:7" s="103" customFormat="1" x14ac:dyDescent="0.25">
      <c r="E1590" s="105"/>
      <c r="F1590" s="105"/>
      <c r="G1590" s="105"/>
    </row>
    <row r="1591" spans="5:7" s="103" customFormat="1" x14ac:dyDescent="0.25">
      <c r="E1591" s="105"/>
      <c r="F1591" s="105"/>
      <c r="G1591" s="105"/>
    </row>
    <row r="1592" spans="5:7" s="103" customFormat="1" x14ac:dyDescent="0.25">
      <c r="E1592" s="105"/>
      <c r="F1592" s="105"/>
      <c r="G1592" s="105"/>
    </row>
    <row r="1593" spans="5:7" s="103" customFormat="1" x14ac:dyDescent="0.25">
      <c r="E1593" s="105"/>
      <c r="F1593" s="105"/>
      <c r="G1593" s="105"/>
    </row>
    <row r="1594" spans="5:7" s="103" customFormat="1" x14ac:dyDescent="0.25">
      <c r="E1594" s="105"/>
      <c r="F1594" s="105"/>
      <c r="G1594" s="105"/>
    </row>
    <row r="1595" spans="5:7" s="103" customFormat="1" x14ac:dyDescent="0.25">
      <c r="E1595" s="105"/>
      <c r="F1595" s="105"/>
      <c r="G1595" s="105"/>
    </row>
    <row r="1596" spans="5:7" s="103" customFormat="1" x14ac:dyDescent="0.25">
      <c r="E1596" s="105"/>
      <c r="F1596" s="105"/>
      <c r="G1596" s="105"/>
    </row>
    <row r="1597" spans="5:7" s="103" customFormat="1" x14ac:dyDescent="0.25">
      <c r="E1597" s="105"/>
      <c r="F1597" s="105"/>
      <c r="G1597" s="105"/>
    </row>
    <row r="1598" spans="5:7" s="103" customFormat="1" x14ac:dyDescent="0.25">
      <c r="E1598" s="105"/>
      <c r="F1598" s="105"/>
      <c r="G1598" s="105"/>
    </row>
    <row r="1599" spans="5:7" s="103" customFormat="1" x14ac:dyDescent="0.25">
      <c r="E1599" s="105"/>
      <c r="F1599" s="105"/>
      <c r="G1599" s="105"/>
    </row>
    <row r="1600" spans="5:7" s="103" customFormat="1" x14ac:dyDescent="0.25">
      <c r="E1600" s="105"/>
      <c r="F1600" s="105"/>
      <c r="G1600" s="105"/>
    </row>
    <row r="1601" spans="5:7" s="103" customFormat="1" x14ac:dyDescent="0.25">
      <c r="E1601" s="105"/>
      <c r="F1601" s="105"/>
      <c r="G1601" s="105"/>
    </row>
    <row r="1602" spans="5:7" s="103" customFormat="1" x14ac:dyDescent="0.25">
      <c r="E1602" s="105"/>
      <c r="F1602" s="105"/>
      <c r="G1602" s="105"/>
    </row>
    <row r="1603" spans="5:7" s="103" customFormat="1" x14ac:dyDescent="0.25">
      <c r="E1603" s="105"/>
      <c r="F1603" s="105"/>
      <c r="G1603" s="105"/>
    </row>
    <row r="1604" spans="5:7" s="103" customFormat="1" x14ac:dyDescent="0.25">
      <c r="E1604" s="105"/>
      <c r="F1604" s="105"/>
      <c r="G1604" s="105"/>
    </row>
    <row r="1605" spans="5:7" s="103" customFormat="1" x14ac:dyDescent="0.25">
      <c r="E1605" s="105"/>
      <c r="F1605" s="105"/>
      <c r="G1605" s="105"/>
    </row>
    <row r="1606" spans="5:7" s="103" customFormat="1" x14ac:dyDescent="0.25">
      <c r="E1606" s="105"/>
      <c r="F1606" s="105"/>
      <c r="G1606" s="105"/>
    </row>
    <row r="1607" spans="5:7" s="103" customFormat="1" x14ac:dyDescent="0.25">
      <c r="E1607" s="105"/>
      <c r="F1607" s="105"/>
      <c r="G1607" s="105"/>
    </row>
    <row r="1608" spans="5:7" s="103" customFormat="1" x14ac:dyDescent="0.25">
      <c r="E1608" s="105"/>
      <c r="F1608" s="105"/>
      <c r="G1608" s="105"/>
    </row>
    <row r="1609" spans="5:7" s="103" customFormat="1" x14ac:dyDescent="0.25">
      <c r="E1609" s="105"/>
      <c r="F1609" s="105"/>
      <c r="G1609" s="105"/>
    </row>
    <row r="1610" spans="5:7" s="103" customFormat="1" x14ac:dyDescent="0.25">
      <c r="E1610" s="105"/>
      <c r="F1610" s="105"/>
      <c r="G1610" s="105"/>
    </row>
    <row r="1611" spans="5:7" s="103" customFormat="1" x14ac:dyDescent="0.25">
      <c r="E1611" s="105"/>
      <c r="F1611" s="105"/>
      <c r="G1611" s="105"/>
    </row>
    <row r="1612" spans="5:7" s="103" customFormat="1" x14ac:dyDescent="0.25">
      <c r="E1612" s="105"/>
      <c r="F1612" s="105"/>
      <c r="G1612" s="105"/>
    </row>
    <row r="1613" spans="5:7" s="103" customFormat="1" x14ac:dyDescent="0.25">
      <c r="E1613" s="105"/>
      <c r="F1613" s="105"/>
      <c r="G1613" s="105"/>
    </row>
    <row r="1614" spans="5:7" s="103" customFormat="1" x14ac:dyDescent="0.25">
      <c r="E1614" s="105"/>
      <c r="F1614" s="105"/>
      <c r="G1614" s="105"/>
    </row>
    <row r="1615" spans="5:7" s="103" customFormat="1" x14ac:dyDescent="0.25">
      <c r="E1615" s="105"/>
      <c r="F1615" s="105"/>
      <c r="G1615" s="105"/>
    </row>
    <row r="1616" spans="5:7" s="103" customFormat="1" x14ac:dyDescent="0.25">
      <c r="E1616" s="105"/>
      <c r="F1616" s="105"/>
      <c r="G1616" s="105"/>
    </row>
    <row r="1617" spans="5:7" s="103" customFormat="1" x14ac:dyDescent="0.25">
      <c r="E1617" s="105"/>
      <c r="F1617" s="105"/>
      <c r="G1617" s="105"/>
    </row>
    <row r="1618" spans="5:7" s="103" customFormat="1" x14ac:dyDescent="0.25">
      <c r="E1618" s="105"/>
      <c r="F1618" s="105"/>
      <c r="G1618" s="105"/>
    </row>
    <row r="1619" spans="5:7" s="103" customFormat="1" x14ac:dyDescent="0.25">
      <c r="E1619" s="105"/>
      <c r="F1619" s="105"/>
      <c r="G1619" s="105"/>
    </row>
    <row r="1620" spans="5:7" s="103" customFormat="1" x14ac:dyDescent="0.25">
      <c r="E1620" s="105"/>
      <c r="F1620" s="105"/>
      <c r="G1620" s="105"/>
    </row>
    <row r="1621" spans="5:7" s="103" customFormat="1" x14ac:dyDescent="0.25">
      <c r="E1621" s="105"/>
      <c r="F1621" s="105"/>
      <c r="G1621" s="105"/>
    </row>
    <row r="1622" spans="5:7" s="103" customFormat="1" x14ac:dyDescent="0.25">
      <c r="E1622" s="105"/>
      <c r="F1622" s="105"/>
      <c r="G1622" s="105"/>
    </row>
    <row r="1623" spans="5:7" s="103" customFormat="1" x14ac:dyDescent="0.25">
      <c r="E1623" s="105"/>
      <c r="F1623" s="105"/>
      <c r="G1623" s="105"/>
    </row>
    <row r="1624" spans="5:7" s="103" customFormat="1" x14ac:dyDescent="0.25">
      <c r="E1624" s="105"/>
      <c r="F1624" s="105"/>
      <c r="G1624" s="105"/>
    </row>
    <row r="1625" spans="5:7" s="103" customFormat="1" x14ac:dyDescent="0.25">
      <c r="E1625" s="105"/>
      <c r="F1625" s="105"/>
      <c r="G1625" s="105"/>
    </row>
    <row r="1626" spans="5:7" s="103" customFormat="1" x14ac:dyDescent="0.25">
      <c r="E1626" s="105"/>
      <c r="F1626" s="105"/>
      <c r="G1626" s="105"/>
    </row>
    <row r="1627" spans="5:7" s="103" customFormat="1" x14ac:dyDescent="0.25">
      <c r="E1627" s="105"/>
      <c r="F1627" s="105"/>
      <c r="G1627" s="105"/>
    </row>
    <row r="1628" spans="5:7" s="103" customFormat="1" x14ac:dyDescent="0.25">
      <c r="E1628" s="105"/>
      <c r="F1628" s="105"/>
      <c r="G1628" s="105"/>
    </row>
    <row r="1629" spans="5:7" s="103" customFormat="1" x14ac:dyDescent="0.25">
      <c r="E1629" s="105"/>
      <c r="F1629" s="105"/>
      <c r="G1629" s="105"/>
    </row>
    <row r="1630" spans="5:7" s="103" customFormat="1" x14ac:dyDescent="0.25">
      <c r="E1630" s="105"/>
      <c r="F1630" s="105"/>
      <c r="G1630" s="105"/>
    </row>
    <row r="1631" spans="5:7" s="103" customFormat="1" x14ac:dyDescent="0.25">
      <c r="E1631" s="105"/>
      <c r="F1631" s="105"/>
      <c r="G1631" s="105"/>
    </row>
    <row r="1632" spans="5:7" s="103" customFormat="1" x14ac:dyDescent="0.25">
      <c r="E1632" s="105"/>
      <c r="F1632" s="105"/>
      <c r="G1632" s="105"/>
    </row>
    <row r="1633" spans="5:7" s="103" customFormat="1" x14ac:dyDescent="0.25">
      <c r="E1633" s="105"/>
      <c r="F1633" s="105"/>
      <c r="G1633" s="105"/>
    </row>
    <row r="1634" spans="5:7" s="103" customFormat="1" x14ac:dyDescent="0.25">
      <c r="E1634" s="105"/>
      <c r="F1634" s="105"/>
      <c r="G1634" s="105"/>
    </row>
    <row r="1635" spans="5:7" s="103" customFormat="1" x14ac:dyDescent="0.25">
      <c r="E1635" s="105"/>
      <c r="F1635" s="105"/>
      <c r="G1635" s="105"/>
    </row>
    <row r="1636" spans="5:7" s="103" customFormat="1" x14ac:dyDescent="0.25">
      <c r="E1636" s="105"/>
      <c r="F1636" s="105"/>
      <c r="G1636" s="105"/>
    </row>
    <row r="1637" spans="5:7" s="103" customFormat="1" x14ac:dyDescent="0.25">
      <c r="E1637" s="105"/>
      <c r="F1637" s="105"/>
      <c r="G1637" s="105"/>
    </row>
    <row r="1638" spans="5:7" s="103" customFormat="1" x14ac:dyDescent="0.25">
      <c r="E1638" s="105"/>
      <c r="F1638" s="105"/>
      <c r="G1638" s="105"/>
    </row>
    <row r="1639" spans="5:7" s="103" customFormat="1" x14ac:dyDescent="0.25">
      <c r="E1639" s="105"/>
      <c r="F1639" s="105"/>
      <c r="G1639" s="105"/>
    </row>
    <row r="1640" spans="5:7" s="103" customFormat="1" x14ac:dyDescent="0.25">
      <c r="E1640" s="105"/>
      <c r="F1640" s="105"/>
      <c r="G1640" s="105"/>
    </row>
    <row r="1641" spans="5:7" s="103" customFormat="1" x14ac:dyDescent="0.25">
      <c r="E1641" s="105"/>
      <c r="F1641" s="105"/>
      <c r="G1641" s="105"/>
    </row>
    <row r="1642" spans="5:7" s="103" customFormat="1" x14ac:dyDescent="0.25">
      <c r="E1642" s="105"/>
      <c r="F1642" s="105"/>
      <c r="G1642" s="105"/>
    </row>
    <row r="1643" spans="5:7" s="103" customFormat="1" x14ac:dyDescent="0.25">
      <c r="E1643" s="105"/>
      <c r="F1643" s="105"/>
      <c r="G1643" s="105"/>
    </row>
    <row r="1644" spans="5:7" s="103" customFormat="1" x14ac:dyDescent="0.25">
      <c r="E1644" s="105"/>
      <c r="F1644" s="105"/>
      <c r="G1644" s="105"/>
    </row>
    <row r="1645" spans="5:7" s="103" customFormat="1" x14ac:dyDescent="0.25">
      <c r="E1645" s="105"/>
      <c r="F1645" s="105"/>
      <c r="G1645" s="105"/>
    </row>
    <row r="1646" spans="5:7" s="103" customFormat="1" x14ac:dyDescent="0.25">
      <c r="E1646" s="105"/>
      <c r="F1646" s="105"/>
      <c r="G1646" s="105"/>
    </row>
    <row r="1647" spans="5:7" s="103" customFormat="1" x14ac:dyDescent="0.25">
      <c r="E1647" s="105"/>
      <c r="F1647" s="105"/>
      <c r="G1647" s="105"/>
    </row>
    <row r="1648" spans="5:7" s="103" customFormat="1" x14ac:dyDescent="0.25">
      <c r="E1648" s="105"/>
      <c r="F1648" s="105"/>
      <c r="G1648" s="105"/>
    </row>
    <row r="1649" spans="5:7" s="103" customFormat="1" x14ac:dyDescent="0.25">
      <c r="E1649" s="105"/>
      <c r="F1649" s="105"/>
      <c r="G1649" s="105"/>
    </row>
    <row r="1650" spans="5:7" s="103" customFormat="1" x14ac:dyDescent="0.25">
      <c r="E1650" s="105"/>
      <c r="F1650" s="105"/>
      <c r="G1650" s="105"/>
    </row>
    <row r="1651" spans="5:7" s="103" customFormat="1" x14ac:dyDescent="0.25">
      <c r="E1651" s="105"/>
      <c r="F1651" s="105"/>
      <c r="G1651" s="105"/>
    </row>
    <row r="1652" spans="5:7" s="103" customFormat="1" x14ac:dyDescent="0.25">
      <c r="E1652" s="105"/>
      <c r="F1652" s="105"/>
      <c r="G1652" s="105"/>
    </row>
    <row r="1653" spans="5:7" s="103" customFormat="1" x14ac:dyDescent="0.25">
      <c r="E1653" s="105"/>
      <c r="F1653" s="105"/>
      <c r="G1653" s="105"/>
    </row>
    <row r="1654" spans="5:7" s="103" customFormat="1" x14ac:dyDescent="0.25">
      <c r="E1654" s="105"/>
      <c r="F1654" s="105"/>
      <c r="G1654" s="105"/>
    </row>
    <row r="1655" spans="5:7" s="103" customFormat="1" x14ac:dyDescent="0.25">
      <c r="E1655" s="105"/>
      <c r="F1655" s="105"/>
      <c r="G1655" s="105"/>
    </row>
    <row r="1656" spans="5:7" s="103" customFormat="1" x14ac:dyDescent="0.25">
      <c r="E1656" s="105"/>
      <c r="F1656" s="105"/>
      <c r="G1656" s="105"/>
    </row>
    <row r="1657" spans="5:7" s="103" customFormat="1" x14ac:dyDescent="0.25">
      <c r="E1657" s="105"/>
      <c r="F1657" s="105"/>
      <c r="G1657" s="105"/>
    </row>
    <row r="1658" spans="5:7" s="103" customFormat="1" x14ac:dyDescent="0.25">
      <c r="E1658" s="105"/>
      <c r="F1658" s="105"/>
      <c r="G1658" s="105"/>
    </row>
    <row r="1659" spans="5:7" s="103" customFormat="1" x14ac:dyDescent="0.25">
      <c r="E1659" s="105"/>
      <c r="F1659" s="105"/>
      <c r="G1659" s="105"/>
    </row>
    <row r="1660" spans="5:7" s="103" customFormat="1" x14ac:dyDescent="0.25">
      <c r="E1660" s="105"/>
      <c r="F1660" s="105"/>
      <c r="G1660" s="105"/>
    </row>
    <row r="1661" spans="5:7" s="103" customFormat="1" x14ac:dyDescent="0.25">
      <c r="E1661" s="105"/>
      <c r="F1661" s="105"/>
      <c r="G1661" s="105"/>
    </row>
    <row r="1662" spans="5:7" s="103" customFormat="1" x14ac:dyDescent="0.25">
      <c r="E1662" s="105"/>
      <c r="F1662" s="105"/>
      <c r="G1662" s="105"/>
    </row>
    <row r="1663" spans="5:7" s="103" customFormat="1" x14ac:dyDescent="0.25">
      <c r="E1663" s="105"/>
      <c r="F1663" s="105"/>
      <c r="G1663" s="105"/>
    </row>
    <row r="1664" spans="5:7" s="103" customFormat="1" x14ac:dyDescent="0.25">
      <c r="E1664" s="105"/>
      <c r="F1664" s="105"/>
      <c r="G1664" s="105"/>
    </row>
    <row r="1665" spans="5:7" s="103" customFormat="1" x14ac:dyDescent="0.25">
      <c r="E1665" s="105"/>
      <c r="F1665" s="105"/>
      <c r="G1665" s="105"/>
    </row>
    <row r="1666" spans="5:7" s="103" customFormat="1" x14ac:dyDescent="0.25">
      <c r="E1666" s="105"/>
      <c r="F1666" s="105"/>
      <c r="G1666" s="105"/>
    </row>
    <row r="1667" spans="5:7" s="103" customFormat="1" x14ac:dyDescent="0.25">
      <c r="E1667" s="105"/>
      <c r="F1667" s="105"/>
      <c r="G1667" s="105"/>
    </row>
    <row r="1668" spans="5:7" s="103" customFormat="1" x14ac:dyDescent="0.25">
      <c r="E1668" s="105"/>
      <c r="F1668" s="105"/>
      <c r="G1668" s="105"/>
    </row>
    <row r="1669" spans="5:7" s="103" customFormat="1" x14ac:dyDescent="0.25">
      <c r="E1669" s="105"/>
      <c r="F1669" s="105"/>
      <c r="G1669" s="105"/>
    </row>
    <row r="1670" spans="5:7" s="103" customFormat="1" x14ac:dyDescent="0.25">
      <c r="E1670" s="105"/>
      <c r="F1670" s="105"/>
      <c r="G1670" s="105"/>
    </row>
    <row r="1671" spans="5:7" s="103" customFormat="1" x14ac:dyDescent="0.25">
      <c r="E1671" s="105"/>
      <c r="F1671" s="105"/>
      <c r="G1671" s="105"/>
    </row>
    <row r="1672" spans="5:7" s="103" customFormat="1" x14ac:dyDescent="0.25">
      <c r="E1672" s="105"/>
      <c r="F1672" s="105"/>
      <c r="G1672" s="105"/>
    </row>
    <row r="1673" spans="5:7" s="103" customFormat="1" x14ac:dyDescent="0.25">
      <c r="E1673" s="105"/>
      <c r="F1673" s="105"/>
      <c r="G1673" s="105"/>
    </row>
    <row r="1674" spans="5:7" s="103" customFormat="1" x14ac:dyDescent="0.25">
      <c r="E1674" s="105"/>
      <c r="F1674" s="105"/>
      <c r="G1674" s="105"/>
    </row>
    <row r="1675" spans="5:7" s="103" customFormat="1" x14ac:dyDescent="0.25">
      <c r="E1675" s="105"/>
      <c r="F1675" s="105"/>
      <c r="G1675" s="105"/>
    </row>
    <row r="1676" spans="5:7" s="103" customFormat="1" x14ac:dyDescent="0.25">
      <c r="E1676" s="105"/>
      <c r="F1676" s="105"/>
      <c r="G1676" s="105"/>
    </row>
    <row r="1677" spans="5:7" s="103" customFormat="1" x14ac:dyDescent="0.25">
      <c r="E1677" s="105"/>
      <c r="F1677" s="105"/>
      <c r="G1677" s="105"/>
    </row>
    <row r="1678" spans="5:7" s="103" customFormat="1" x14ac:dyDescent="0.25">
      <c r="E1678" s="105"/>
      <c r="F1678" s="105"/>
      <c r="G1678" s="105"/>
    </row>
    <row r="1679" spans="5:7" s="103" customFormat="1" x14ac:dyDescent="0.25">
      <c r="E1679" s="105"/>
      <c r="F1679" s="105"/>
      <c r="G1679" s="105"/>
    </row>
    <row r="1680" spans="5:7" s="103" customFormat="1" x14ac:dyDescent="0.25">
      <c r="E1680" s="105"/>
      <c r="F1680" s="105"/>
      <c r="G1680" s="105"/>
    </row>
    <row r="1681" spans="5:7" s="103" customFormat="1" x14ac:dyDescent="0.25">
      <c r="E1681" s="105"/>
      <c r="F1681" s="105"/>
      <c r="G1681" s="105"/>
    </row>
    <row r="1682" spans="5:7" s="103" customFormat="1" x14ac:dyDescent="0.25">
      <c r="E1682" s="105"/>
      <c r="F1682" s="105"/>
      <c r="G1682" s="105"/>
    </row>
    <row r="1683" spans="5:7" s="103" customFormat="1" x14ac:dyDescent="0.25">
      <c r="E1683" s="105"/>
      <c r="F1683" s="105"/>
      <c r="G1683" s="105"/>
    </row>
    <row r="1684" spans="5:7" s="103" customFormat="1" x14ac:dyDescent="0.25">
      <c r="E1684" s="105"/>
      <c r="F1684" s="105"/>
      <c r="G1684" s="105"/>
    </row>
    <row r="1685" spans="5:7" s="103" customFormat="1" x14ac:dyDescent="0.25">
      <c r="E1685" s="105"/>
      <c r="F1685" s="105"/>
      <c r="G1685" s="105"/>
    </row>
    <row r="1686" spans="5:7" s="103" customFormat="1" x14ac:dyDescent="0.25">
      <c r="E1686" s="105"/>
      <c r="F1686" s="105"/>
      <c r="G1686" s="105"/>
    </row>
    <row r="1687" spans="5:7" s="103" customFormat="1" x14ac:dyDescent="0.25">
      <c r="E1687" s="105"/>
      <c r="F1687" s="105"/>
      <c r="G1687" s="105"/>
    </row>
    <row r="1688" spans="5:7" s="103" customFormat="1" x14ac:dyDescent="0.25">
      <c r="E1688" s="105"/>
      <c r="F1688" s="105"/>
      <c r="G1688" s="105"/>
    </row>
    <row r="1689" spans="5:7" s="103" customFormat="1" x14ac:dyDescent="0.25">
      <c r="E1689" s="105"/>
      <c r="F1689" s="105"/>
      <c r="G1689" s="105"/>
    </row>
    <row r="1690" spans="5:7" s="103" customFormat="1" x14ac:dyDescent="0.25">
      <c r="E1690" s="105"/>
      <c r="F1690" s="105"/>
      <c r="G1690" s="105"/>
    </row>
    <row r="1691" spans="5:7" s="103" customFormat="1" x14ac:dyDescent="0.25">
      <c r="E1691" s="105"/>
      <c r="F1691" s="105"/>
      <c r="G1691" s="105"/>
    </row>
    <row r="1692" spans="5:7" s="103" customFormat="1" x14ac:dyDescent="0.25">
      <c r="E1692" s="105"/>
      <c r="F1692" s="105"/>
      <c r="G1692" s="105"/>
    </row>
    <row r="1693" spans="5:7" s="103" customFormat="1" x14ac:dyDescent="0.25">
      <c r="E1693" s="105"/>
      <c r="F1693" s="105"/>
      <c r="G1693" s="105"/>
    </row>
    <row r="1694" spans="5:7" s="103" customFormat="1" x14ac:dyDescent="0.25">
      <c r="E1694" s="105"/>
      <c r="F1694" s="105"/>
      <c r="G1694" s="105"/>
    </row>
    <row r="1695" spans="5:7" s="103" customFormat="1" x14ac:dyDescent="0.25">
      <c r="E1695" s="105"/>
      <c r="F1695" s="105"/>
      <c r="G1695" s="105"/>
    </row>
    <row r="1696" spans="5:7" s="103" customFormat="1" x14ac:dyDescent="0.25">
      <c r="E1696" s="105"/>
      <c r="F1696" s="105"/>
      <c r="G1696" s="105"/>
    </row>
    <row r="1697" spans="5:7" s="103" customFormat="1" x14ac:dyDescent="0.25">
      <c r="E1697" s="105"/>
      <c r="F1697" s="105"/>
      <c r="G1697" s="105"/>
    </row>
    <row r="1698" spans="5:7" s="103" customFormat="1" x14ac:dyDescent="0.25">
      <c r="E1698" s="105"/>
      <c r="F1698" s="105"/>
      <c r="G1698" s="105"/>
    </row>
    <row r="1699" spans="5:7" s="103" customFormat="1" x14ac:dyDescent="0.25">
      <c r="E1699" s="105"/>
      <c r="F1699" s="105"/>
      <c r="G1699" s="105"/>
    </row>
    <row r="1700" spans="5:7" s="103" customFormat="1" x14ac:dyDescent="0.25">
      <c r="E1700" s="105"/>
      <c r="F1700" s="105"/>
      <c r="G1700" s="105"/>
    </row>
    <row r="1701" spans="5:7" s="103" customFormat="1" x14ac:dyDescent="0.25">
      <c r="E1701" s="105"/>
      <c r="F1701" s="105"/>
      <c r="G1701" s="105"/>
    </row>
    <row r="1702" spans="5:7" s="103" customFormat="1" x14ac:dyDescent="0.25">
      <c r="E1702" s="105"/>
      <c r="F1702" s="105"/>
      <c r="G1702" s="105"/>
    </row>
    <row r="1703" spans="5:7" s="103" customFormat="1" x14ac:dyDescent="0.25">
      <c r="E1703" s="105"/>
      <c r="F1703" s="105"/>
      <c r="G1703" s="105"/>
    </row>
    <row r="1704" spans="5:7" s="103" customFormat="1" x14ac:dyDescent="0.25">
      <c r="E1704" s="105"/>
      <c r="F1704" s="105"/>
      <c r="G1704" s="105"/>
    </row>
    <row r="1705" spans="5:7" s="103" customFormat="1" x14ac:dyDescent="0.25">
      <c r="E1705" s="105"/>
      <c r="F1705" s="105"/>
      <c r="G1705" s="105"/>
    </row>
    <row r="1706" spans="5:7" s="103" customFormat="1" x14ac:dyDescent="0.25">
      <c r="E1706" s="105"/>
      <c r="F1706" s="105"/>
      <c r="G1706" s="105"/>
    </row>
    <row r="1707" spans="5:7" s="103" customFormat="1" x14ac:dyDescent="0.25">
      <c r="E1707" s="105"/>
      <c r="F1707" s="105"/>
      <c r="G1707" s="105"/>
    </row>
    <row r="1708" spans="5:7" s="103" customFormat="1" x14ac:dyDescent="0.25">
      <c r="E1708" s="105"/>
      <c r="F1708" s="105"/>
      <c r="G1708" s="105"/>
    </row>
    <row r="1709" spans="5:7" s="103" customFormat="1" x14ac:dyDescent="0.25">
      <c r="E1709" s="105"/>
      <c r="F1709" s="105"/>
      <c r="G1709" s="105"/>
    </row>
    <row r="1710" spans="5:7" s="103" customFormat="1" x14ac:dyDescent="0.25">
      <c r="E1710" s="105"/>
      <c r="F1710" s="105"/>
      <c r="G1710" s="105"/>
    </row>
    <row r="1711" spans="5:7" s="103" customFormat="1" x14ac:dyDescent="0.25">
      <c r="E1711" s="105"/>
      <c r="F1711" s="105"/>
      <c r="G1711" s="105"/>
    </row>
    <row r="1712" spans="5:7" s="103" customFormat="1" x14ac:dyDescent="0.25">
      <c r="E1712" s="105"/>
      <c r="F1712" s="105"/>
      <c r="G1712" s="105"/>
    </row>
    <row r="1713" spans="5:7" s="103" customFormat="1" x14ac:dyDescent="0.25">
      <c r="E1713" s="105"/>
      <c r="F1713" s="105"/>
      <c r="G1713" s="105"/>
    </row>
    <row r="1714" spans="5:7" s="103" customFormat="1" x14ac:dyDescent="0.25">
      <c r="E1714" s="105"/>
      <c r="F1714" s="105"/>
      <c r="G1714" s="105"/>
    </row>
    <row r="1715" spans="5:7" s="103" customFormat="1" x14ac:dyDescent="0.25">
      <c r="E1715" s="105"/>
      <c r="F1715" s="105"/>
      <c r="G1715" s="105"/>
    </row>
    <row r="1716" spans="5:7" s="103" customFormat="1" x14ac:dyDescent="0.25">
      <c r="E1716" s="105"/>
      <c r="F1716" s="105"/>
      <c r="G1716" s="105"/>
    </row>
    <row r="1717" spans="5:7" s="103" customFormat="1" x14ac:dyDescent="0.25">
      <c r="E1717" s="105"/>
      <c r="F1717" s="105"/>
      <c r="G1717" s="105"/>
    </row>
    <row r="1718" spans="5:7" s="103" customFormat="1" x14ac:dyDescent="0.25">
      <c r="E1718" s="105"/>
      <c r="F1718" s="105"/>
      <c r="G1718" s="105"/>
    </row>
    <row r="1719" spans="5:7" s="103" customFormat="1" x14ac:dyDescent="0.25">
      <c r="E1719" s="105"/>
      <c r="F1719" s="105"/>
      <c r="G1719" s="105"/>
    </row>
    <row r="1720" spans="5:7" s="103" customFormat="1" x14ac:dyDescent="0.25">
      <c r="E1720" s="105"/>
      <c r="F1720" s="105"/>
      <c r="G1720" s="105"/>
    </row>
    <row r="1721" spans="5:7" s="103" customFormat="1" x14ac:dyDescent="0.25">
      <c r="E1721" s="105"/>
      <c r="F1721" s="105"/>
      <c r="G1721" s="105"/>
    </row>
    <row r="1722" spans="5:7" s="103" customFormat="1" x14ac:dyDescent="0.25">
      <c r="E1722" s="105"/>
      <c r="F1722" s="105"/>
      <c r="G1722" s="105"/>
    </row>
    <row r="1723" spans="5:7" s="103" customFormat="1" x14ac:dyDescent="0.25">
      <c r="E1723" s="105"/>
      <c r="F1723" s="105"/>
      <c r="G1723" s="105"/>
    </row>
    <row r="1724" spans="5:7" s="103" customFormat="1" x14ac:dyDescent="0.25">
      <c r="E1724" s="105"/>
      <c r="F1724" s="105"/>
      <c r="G1724" s="105"/>
    </row>
    <row r="1725" spans="5:7" s="103" customFormat="1" x14ac:dyDescent="0.25">
      <c r="E1725" s="105"/>
      <c r="F1725" s="105"/>
      <c r="G1725" s="105"/>
    </row>
    <row r="1726" spans="5:7" s="103" customFormat="1" x14ac:dyDescent="0.25">
      <c r="E1726" s="105"/>
      <c r="F1726" s="105"/>
      <c r="G1726" s="105"/>
    </row>
    <row r="1727" spans="5:7" s="103" customFormat="1" x14ac:dyDescent="0.25">
      <c r="E1727" s="105"/>
      <c r="F1727" s="105"/>
      <c r="G1727" s="105"/>
    </row>
    <row r="1728" spans="5:7" s="103" customFormat="1" x14ac:dyDescent="0.25">
      <c r="E1728" s="105"/>
      <c r="F1728" s="105"/>
      <c r="G1728" s="105"/>
    </row>
    <row r="1729" spans="5:7" s="103" customFormat="1" x14ac:dyDescent="0.25">
      <c r="E1729" s="105"/>
      <c r="F1729" s="105"/>
      <c r="G1729" s="105"/>
    </row>
    <row r="1730" spans="5:7" s="103" customFormat="1" x14ac:dyDescent="0.25">
      <c r="E1730" s="105"/>
      <c r="F1730" s="105"/>
      <c r="G1730" s="105"/>
    </row>
    <row r="1731" spans="5:7" s="103" customFormat="1" x14ac:dyDescent="0.25">
      <c r="E1731" s="105"/>
      <c r="F1731" s="105"/>
      <c r="G1731" s="105"/>
    </row>
    <row r="1732" spans="5:7" s="103" customFormat="1" x14ac:dyDescent="0.25">
      <c r="E1732" s="105"/>
      <c r="F1732" s="105"/>
      <c r="G1732" s="105"/>
    </row>
    <row r="1733" spans="5:7" s="103" customFormat="1" x14ac:dyDescent="0.25">
      <c r="E1733" s="105"/>
      <c r="F1733" s="105"/>
      <c r="G1733" s="105"/>
    </row>
    <row r="1734" spans="5:7" s="103" customFormat="1" x14ac:dyDescent="0.25">
      <c r="E1734" s="105"/>
      <c r="F1734" s="105"/>
      <c r="G1734" s="105"/>
    </row>
    <row r="1735" spans="5:7" s="103" customFormat="1" x14ac:dyDescent="0.25">
      <c r="E1735" s="105"/>
      <c r="F1735" s="105"/>
      <c r="G1735" s="105"/>
    </row>
    <row r="1736" spans="5:7" s="103" customFormat="1" x14ac:dyDescent="0.25">
      <c r="E1736" s="105"/>
      <c r="F1736" s="105"/>
      <c r="G1736" s="105"/>
    </row>
    <row r="1737" spans="5:7" s="103" customFormat="1" x14ac:dyDescent="0.25">
      <c r="E1737" s="105"/>
      <c r="F1737" s="105"/>
      <c r="G1737" s="105"/>
    </row>
    <row r="1738" spans="5:7" s="103" customFormat="1" x14ac:dyDescent="0.25">
      <c r="E1738" s="105"/>
      <c r="F1738" s="105"/>
      <c r="G1738" s="105"/>
    </row>
    <row r="1739" spans="5:7" s="103" customFormat="1" x14ac:dyDescent="0.25">
      <c r="E1739" s="105"/>
      <c r="F1739" s="105"/>
      <c r="G1739" s="105"/>
    </row>
    <row r="1740" spans="5:7" s="103" customFormat="1" x14ac:dyDescent="0.25">
      <c r="E1740" s="105"/>
      <c r="F1740" s="105"/>
      <c r="G1740" s="105"/>
    </row>
    <row r="1741" spans="5:7" s="103" customFormat="1" x14ac:dyDescent="0.25">
      <c r="E1741" s="105"/>
      <c r="F1741" s="105"/>
      <c r="G1741" s="105"/>
    </row>
    <row r="1742" spans="5:7" s="103" customFormat="1" x14ac:dyDescent="0.25">
      <c r="E1742" s="105"/>
      <c r="F1742" s="105"/>
      <c r="G1742" s="105"/>
    </row>
    <row r="1743" spans="5:7" s="103" customFormat="1" x14ac:dyDescent="0.25">
      <c r="E1743" s="105"/>
      <c r="F1743" s="105"/>
      <c r="G1743" s="105"/>
    </row>
    <row r="1744" spans="5:7" s="103" customFormat="1" x14ac:dyDescent="0.25">
      <c r="E1744" s="105"/>
      <c r="F1744" s="105"/>
      <c r="G1744" s="105"/>
    </row>
    <row r="1745" spans="5:7" s="103" customFormat="1" x14ac:dyDescent="0.25">
      <c r="E1745" s="105"/>
      <c r="F1745" s="105"/>
      <c r="G1745" s="105"/>
    </row>
    <row r="1746" spans="5:7" s="103" customFormat="1" x14ac:dyDescent="0.25">
      <c r="E1746" s="105"/>
      <c r="F1746" s="105"/>
      <c r="G1746" s="105"/>
    </row>
    <row r="1747" spans="5:7" s="103" customFormat="1" x14ac:dyDescent="0.25">
      <c r="E1747" s="105"/>
      <c r="F1747" s="105"/>
      <c r="G1747" s="105"/>
    </row>
    <row r="1748" spans="5:7" s="103" customFormat="1" x14ac:dyDescent="0.25">
      <c r="E1748" s="105"/>
      <c r="F1748" s="105"/>
      <c r="G1748" s="105"/>
    </row>
    <row r="1749" spans="5:7" s="103" customFormat="1" x14ac:dyDescent="0.25">
      <c r="E1749" s="105"/>
      <c r="F1749" s="105"/>
      <c r="G1749" s="105"/>
    </row>
    <row r="1750" spans="5:7" s="103" customFormat="1" x14ac:dyDescent="0.25">
      <c r="E1750" s="105"/>
      <c r="F1750" s="105"/>
      <c r="G1750" s="105"/>
    </row>
    <row r="1751" spans="5:7" s="103" customFormat="1" x14ac:dyDescent="0.25">
      <c r="E1751" s="105"/>
      <c r="F1751" s="105"/>
      <c r="G1751" s="105"/>
    </row>
    <row r="1752" spans="5:7" s="103" customFormat="1" x14ac:dyDescent="0.25">
      <c r="E1752" s="105"/>
      <c r="F1752" s="105"/>
      <c r="G1752" s="105"/>
    </row>
    <row r="1753" spans="5:7" s="103" customFormat="1" x14ac:dyDescent="0.25">
      <c r="E1753" s="105"/>
      <c r="F1753" s="105"/>
      <c r="G1753" s="105"/>
    </row>
    <row r="1754" spans="5:7" s="103" customFormat="1" x14ac:dyDescent="0.25">
      <c r="E1754" s="105"/>
      <c r="F1754" s="105"/>
      <c r="G1754" s="105"/>
    </row>
    <row r="1755" spans="5:7" s="103" customFormat="1" x14ac:dyDescent="0.25">
      <c r="E1755" s="105"/>
      <c r="F1755" s="105"/>
      <c r="G1755" s="105"/>
    </row>
    <row r="1756" spans="5:7" s="103" customFormat="1" x14ac:dyDescent="0.25">
      <c r="E1756" s="105"/>
      <c r="F1756" s="105"/>
      <c r="G1756" s="105"/>
    </row>
    <row r="1757" spans="5:7" s="103" customFormat="1" x14ac:dyDescent="0.25">
      <c r="E1757" s="105"/>
      <c r="F1757" s="105"/>
      <c r="G1757" s="105"/>
    </row>
    <row r="1758" spans="5:7" s="103" customFormat="1" x14ac:dyDescent="0.25">
      <c r="E1758" s="105"/>
      <c r="F1758" s="105"/>
      <c r="G1758" s="105"/>
    </row>
    <row r="1759" spans="5:7" s="103" customFormat="1" x14ac:dyDescent="0.25">
      <c r="E1759" s="105"/>
      <c r="F1759" s="105"/>
      <c r="G1759" s="105"/>
    </row>
    <row r="1760" spans="5:7" s="103" customFormat="1" x14ac:dyDescent="0.25">
      <c r="E1760" s="105"/>
      <c r="F1760" s="105"/>
      <c r="G1760" s="105"/>
    </row>
    <row r="1761" spans="5:7" s="103" customFormat="1" x14ac:dyDescent="0.25">
      <c r="E1761" s="105"/>
      <c r="F1761" s="105"/>
      <c r="G1761" s="105"/>
    </row>
    <row r="1762" spans="5:7" s="103" customFormat="1" x14ac:dyDescent="0.25">
      <c r="E1762" s="105"/>
      <c r="F1762" s="105"/>
      <c r="G1762" s="105"/>
    </row>
    <row r="1763" spans="5:7" s="103" customFormat="1" x14ac:dyDescent="0.25">
      <c r="E1763" s="105"/>
      <c r="F1763" s="105"/>
      <c r="G1763" s="105"/>
    </row>
    <row r="1764" spans="5:7" s="103" customFormat="1" x14ac:dyDescent="0.25">
      <c r="E1764" s="105"/>
      <c r="F1764" s="105"/>
      <c r="G1764" s="105"/>
    </row>
    <row r="1765" spans="5:7" s="103" customFormat="1" x14ac:dyDescent="0.25">
      <c r="E1765" s="105"/>
      <c r="F1765" s="105"/>
      <c r="G1765" s="105"/>
    </row>
    <row r="1766" spans="5:7" s="103" customFormat="1" x14ac:dyDescent="0.25">
      <c r="E1766" s="105"/>
      <c r="F1766" s="105"/>
      <c r="G1766" s="105"/>
    </row>
    <row r="1767" spans="5:7" s="103" customFormat="1" x14ac:dyDescent="0.25">
      <c r="E1767" s="105"/>
      <c r="F1767" s="105"/>
      <c r="G1767" s="105"/>
    </row>
    <row r="1768" spans="5:7" s="103" customFormat="1" x14ac:dyDescent="0.25">
      <c r="E1768" s="105"/>
      <c r="F1768" s="105"/>
      <c r="G1768" s="105"/>
    </row>
    <row r="1769" spans="5:7" s="103" customFormat="1" x14ac:dyDescent="0.25">
      <c r="E1769" s="105"/>
      <c r="F1769" s="105"/>
      <c r="G1769" s="105"/>
    </row>
    <row r="1770" spans="5:7" s="103" customFormat="1" x14ac:dyDescent="0.25">
      <c r="E1770" s="105"/>
      <c r="F1770" s="105"/>
      <c r="G1770" s="105"/>
    </row>
    <row r="1771" spans="5:7" s="103" customFormat="1" x14ac:dyDescent="0.25">
      <c r="E1771" s="105"/>
      <c r="F1771" s="105"/>
      <c r="G1771" s="105"/>
    </row>
    <row r="1772" spans="5:7" s="103" customFormat="1" x14ac:dyDescent="0.25">
      <c r="E1772" s="105"/>
      <c r="F1772" s="105"/>
      <c r="G1772" s="105"/>
    </row>
    <row r="1773" spans="5:7" s="103" customFormat="1" x14ac:dyDescent="0.25">
      <c r="E1773" s="105"/>
      <c r="F1773" s="105"/>
      <c r="G1773" s="105"/>
    </row>
    <row r="1774" spans="5:7" s="103" customFormat="1" x14ac:dyDescent="0.25">
      <c r="E1774" s="105"/>
      <c r="F1774" s="105"/>
      <c r="G1774" s="105"/>
    </row>
    <row r="1775" spans="5:7" s="103" customFormat="1" x14ac:dyDescent="0.25">
      <c r="E1775" s="105"/>
      <c r="F1775" s="105"/>
      <c r="G1775" s="105"/>
    </row>
    <row r="1776" spans="5:7" s="103" customFormat="1" x14ac:dyDescent="0.25">
      <c r="E1776" s="105"/>
      <c r="F1776" s="105"/>
      <c r="G1776" s="105"/>
    </row>
    <row r="1777" spans="5:7" s="103" customFormat="1" x14ac:dyDescent="0.25">
      <c r="E1777" s="105"/>
      <c r="F1777" s="105"/>
      <c r="G1777" s="105"/>
    </row>
    <row r="1778" spans="5:7" s="103" customFormat="1" x14ac:dyDescent="0.25">
      <c r="E1778" s="105"/>
      <c r="F1778" s="105"/>
      <c r="G1778" s="105"/>
    </row>
    <row r="1779" spans="5:7" s="103" customFormat="1" x14ac:dyDescent="0.25">
      <c r="E1779" s="105"/>
      <c r="F1779" s="105"/>
      <c r="G1779" s="105"/>
    </row>
    <row r="1780" spans="5:7" s="103" customFormat="1" x14ac:dyDescent="0.25">
      <c r="E1780" s="105"/>
      <c r="F1780" s="105"/>
      <c r="G1780" s="105"/>
    </row>
    <row r="1781" spans="5:7" s="103" customFormat="1" x14ac:dyDescent="0.25">
      <c r="E1781" s="105"/>
      <c r="F1781" s="105"/>
      <c r="G1781" s="105"/>
    </row>
    <row r="1782" spans="5:7" s="103" customFormat="1" x14ac:dyDescent="0.25">
      <c r="E1782" s="105"/>
      <c r="F1782" s="105"/>
      <c r="G1782" s="105"/>
    </row>
    <row r="1783" spans="5:7" s="103" customFormat="1" x14ac:dyDescent="0.25">
      <c r="E1783" s="105"/>
      <c r="F1783" s="105"/>
      <c r="G1783" s="105"/>
    </row>
    <row r="1784" spans="5:7" s="103" customFormat="1" x14ac:dyDescent="0.25">
      <c r="E1784" s="105"/>
      <c r="F1784" s="105"/>
      <c r="G1784" s="105"/>
    </row>
    <row r="1785" spans="5:7" s="103" customFormat="1" x14ac:dyDescent="0.25">
      <c r="E1785" s="105"/>
      <c r="F1785" s="105"/>
      <c r="G1785" s="105"/>
    </row>
    <row r="1786" spans="5:7" s="103" customFormat="1" x14ac:dyDescent="0.25">
      <c r="E1786" s="105"/>
      <c r="F1786" s="105"/>
      <c r="G1786" s="105"/>
    </row>
    <row r="1787" spans="5:7" s="103" customFormat="1" x14ac:dyDescent="0.25">
      <c r="E1787" s="105"/>
      <c r="F1787" s="105"/>
      <c r="G1787" s="105"/>
    </row>
    <row r="1788" spans="5:7" s="103" customFormat="1" x14ac:dyDescent="0.25">
      <c r="E1788" s="105"/>
      <c r="F1788" s="105"/>
      <c r="G1788" s="105"/>
    </row>
    <row r="1789" spans="5:7" s="103" customFormat="1" x14ac:dyDescent="0.25">
      <c r="E1789" s="105"/>
      <c r="F1789" s="105"/>
      <c r="G1789" s="105"/>
    </row>
    <row r="1790" spans="5:7" s="103" customFormat="1" x14ac:dyDescent="0.25">
      <c r="E1790" s="105"/>
      <c r="F1790" s="105"/>
      <c r="G1790" s="105"/>
    </row>
    <row r="1791" spans="5:7" s="103" customFormat="1" x14ac:dyDescent="0.25">
      <c r="E1791" s="105"/>
      <c r="F1791" s="105"/>
      <c r="G1791" s="105"/>
    </row>
    <row r="1792" spans="5:7" s="103" customFormat="1" x14ac:dyDescent="0.25">
      <c r="E1792" s="105"/>
      <c r="F1792" s="105"/>
      <c r="G1792" s="105"/>
    </row>
    <row r="1793" spans="5:7" s="103" customFormat="1" x14ac:dyDescent="0.25">
      <c r="E1793" s="105"/>
      <c r="F1793" s="105"/>
      <c r="G1793" s="105"/>
    </row>
    <row r="1794" spans="5:7" s="103" customFormat="1" x14ac:dyDescent="0.25">
      <c r="E1794" s="105"/>
      <c r="F1794" s="105"/>
      <c r="G1794" s="105"/>
    </row>
    <row r="1795" spans="5:7" s="103" customFormat="1" x14ac:dyDescent="0.25">
      <c r="E1795" s="105"/>
      <c r="F1795" s="105"/>
      <c r="G1795" s="105"/>
    </row>
    <row r="1796" spans="5:7" s="103" customFormat="1" x14ac:dyDescent="0.25">
      <c r="E1796" s="105"/>
      <c r="F1796" s="105"/>
      <c r="G1796" s="105"/>
    </row>
    <row r="1797" spans="5:7" s="103" customFormat="1" x14ac:dyDescent="0.25">
      <c r="E1797" s="105"/>
      <c r="F1797" s="105"/>
      <c r="G1797" s="105"/>
    </row>
    <row r="1798" spans="5:7" s="103" customFormat="1" x14ac:dyDescent="0.25">
      <c r="E1798" s="105"/>
      <c r="F1798" s="105"/>
      <c r="G1798" s="105"/>
    </row>
    <row r="1799" spans="5:7" s="103" customFormat="1" x14ac:dyDescent="0.25">
      <c r="E1799" s="105"/>
      <c r="F1799" s="105"/>
      <c r="G1799" s="105"/>
    </row>
    <row r="1800" spans="5:7" s="103" customFormat="1" x14ac:dyDescent="0.25">
      <c r="E1800" s="105"/>
      <c r="F1800" s="105"/>
      <c r="G1800" s="105"/>
    </row>
    <row r="1801" spans="5:7" s="103" customFormat="1" x14ac:dyDescent="0.25">
      <c r="E1801" s="105"/>
      <c r="F1801" s="105"/>
      <c r="G1801" s="105"/>
    </row>
    <row r="1802" spans="5:7" s="103" customFormat="1" x14ac:dyDescent="0.25">
      <c r="E1802" s="105"/>
      <c r="F1802" s="105"/>
      <c r="G1802" s="105"/>
    </row>
    <row r="1803" spans="5:7" s="103" customFormat="1" x14ac:dyDescent="0.25">
      <c r="E1803" s="105"/>
      <c r="F1803" s="105"/>
      <c r="G1803" s="105"/>
    </row>
    <row r="1804" spans="5:7" s="103" customFormat="1" x14ac:dyDescent="0.25">
      <c r="E1804" s="105"/>
      <c r="F1804" s="105"/>
      <c r="G1804" s="105"/>
    </row>
    <row r="1805" spans="5:7" s="103" customFormat="1" x14ac:dyDescent="0.25">
      <c r="E1805" s="105"/>
      <c r="F1805" s="105"/>
      <c r="G1805" s="105"/>
    </row>
    <row r="1806" spans="5:7" s="103" customFormat="1" x14ac:dyDescent="0.25">
      <c r="E1806" s="105"/>
      <c r="F1806" s="105"/>
      <c r="G1806" s="105"/>
    </row>
    <row r="1807" spans="5:7" s="103" customFormat="1" x14ac:dyDescent="0.25">
      <c r="E1807" s="105"/>
      <c r="F1807" s="105"/>
      <c r="G1807" s="105"/>
    </row>
    <row r="1808" spans="5:7" s="103" customFormat="1" x14ac:dyDescent="0.25">
      <c r="E1808" s="105"/>
      <c r="F1808" s="105"/>
      <c r="G1808" s="105"/>
    </row>
    <row r="1809" spans="5:7" s="103" customFormat="1" x14ac:dyDescent="0.25">
      <c r="E1809" s="105"/>
      <c r="F1809" s="105"/>
      <c r="G1809" s="105"/>
    </row>
    <row r="1810" spans="5:7" s="103" customFormat="1" x14ac:dyDescent="0.25">
      <c r="E1810" s="105"/>
      <c r="F1810" s="105"/>
      <c r="G1810" s="105"/>
    </row>
    <row r="1811" spans="5:7" s="103" customFormat="1" x14ac:dyDescent="0.25">
      <c r="E1811" s="105"/>
      <c r="F1811" s="105"/>
      <c r="G1811" s="105"/>
    </row>
    <row r="1812" spans="5:7" s="103" customFormat="1" x14ac:dyDescent="0.25">
      <c r="E1812" s="105"/>
      <c r="F1812" s="105"/>
      <c r="G1812" s="105"/>
    </row>
    <row r="1813" spans="5:7" s="103" customFormat="1" x14ac:dyDescent="0.25">
      <c r="E1813" s="105"/>
      <c r="F1813" s="105"/>
      <c r="G1813" s="105"/>
    </row>
    <row r="1814" spans="5:7" s="103" customFormat="1" x14ac:dyDescent="0.25">
      <c r="E1814" s="105"/>
      <c r="F1814" s="105"/>
      <c r="G1814" s="105"/>
    </row>
    <row r="1815" spans="5:7" s="103" customFormat="1" x14ac:dyDescent="0.25">
      <c r="E1815" s="105"/>
      <c r="F1815" s="105"/>
      <c r="G1815" s="105"/>
    </row>
    <row r="1816" spans="5:7" s="103" customFormat="1" x14ac:dyDescent="0.25">
      <c r="E1816" s="105"/>
      <c r="F1816" s="105"/>
      <c r="G1816" s="105"/>
    </row>
    <row r="1817" spans="5:7" s="103" customFormat="1" x14ac:dyDescent="0.25">
      <c r="E1817" s="105"/>
      <c r="F1817" s="105"/>
      <c r="G1817" s="105"/>
    </row>
    <row r="1818" spans="5:7" s="103" customFormat="1" x14ac:dyDescent="0.25">
      <c r="E1818" s="105"/>
      <c r="F1818" s="105"/>
      <c r="G1818" s="105"/>
    </row>
    <row r="1819" spans="5:7" s="103" customFormat="1" x14ac:dyDescent="0.25">
      <c r="E1819" s="105"/>
      <c r="F1819" s="105"/>
      <c r="G1819" s="105"/>
    </row>
    <row r="1820" spans="5:7" s="103" customFormat="1" x14ac:dyDescent="0.25">
      <c r="E1820" s="105"/>
      <c r="F1820" s="105"/>
      <c r="G1820" s="105"/>
    </row>
    <row r="1821" spans="5:7" s="103" customFormat="1" x14ac:dyDescent="0.25">
      <c r="E1821" s="105"/>
      <c r="F1821" s="105"/>
      <c r="G1821" s="105"/>
    </row>
    <row r="1822" spans="5:7" s="103" customFormat="1" x14ac:dyDescent="0.25">
      <c r="E1822" s="105"/>
      <c r="F1822" s="105"/>
      <c r="G1822" s="105"/>
    </row>
    <row r="1823" spans="5:7" s="103" customFormat="1" x14ac:dyDescent="0.25">
      <c r="E1823" s="105"/>
      <c r="F1823" s="105"/>
      <c r="G1823" s="105"/>
    </row>
    <row r="1824" spans="5:7" s="103" customFormat="1" x14ac:dyDescent="0.25">
      <c r="E1824" s="105"/>
      <c r="F1824" s="105"/>
      <c r="G1824" s="105"/>
    </row>
    <row r="1825" spans="5:7" s="103" customFormat="1" x14ac:dyDescent="0.25">
      <c r="E1825" s="105"/>
      <c r="F1825" s="105"/>
      <c r="G1825" s="105"/>
    </row>
    <row r="1826" spans="5:7" s="103" customFormat="1" x14ac:dyDescent="0.25">
      <c r="E1826" s="105"/>
      <c r="F1826" s="105"/>
      <c r="G1826" s="105"/>
    </row>
    <row r="1827" spans="5:7" s="103" customFormat="1" x14ac:dyDescent="0.25">
      <c r="E1827" s="105"/>
      <c r="F1827" s="105"/>
      <c r="G1827" s="105"/>
    </row>
    <row r="1828" spans="5:7" s="103" customFormat="1" x14ac:dyDescent="0.25">
      <c r="E1828" s="105"/>
      <c r="F1828" s="105"/>
      <c r="G1828" s="105"/>
    </row>
    <row r="1829" spans="5:7" s="103" customFormat="1" x14ac:dyDescent="0.25">
      <c r="E1829" s="105"/>
      <c r="F1829" s="105"/>
      <c r="G1829" s="105"/>
    </row>
    <row r="1830" spans="5:7" s="103" customFormat="1" x14ac:dyDescent="0.25">
      <c r="E1830" s="105"/>
      <c r="F1830" s="105"/>
      <c r="G1830" s="105"/>
    </row>
    <row r="1831" spans="5:7" s="103" customFormat="1" x14ac:dyDescent="0.25">
      <c r="E1831" s="105"/>
      <c r="F1831" s="105"/>
      <c r="G1831" s="105"/>
    </row>
    <row r="1832" spans="5:7" s="103" customFormat="1" x14ac:dyDescent="0.25">
      <c r="E1832" s="105"/>
      <c r="F1832" s="105"/>
      <c r="G1832" s="105"/>
    </row>
    <row r="1833" spans="5:7" s="103" customFormat="1" x14ac:dyDescent="0.25">
      <c r="E1833" s="105"/>
      <c r="F1833" s="105"/>
      <c r="G1833" s="105"/>
    </row>
    <row r="1834" spans="5:7" s="103" customFormat="1" x14ac:dyDescent="0.25">
      <c r="E1834" s="105"/>
      <c r="F1834" s="105"/>
      <c r="G1834" s="105"/>
    </row>
    <row r="1835" spans="5:7" s="103" customFormat="1" x14ac:dyDescent="0.25">
      <c r="E1835" s="105"/>
      <c r="F1835" s="105"/>
      <c r="G1835" s="105"/>
    </row>
    <row r="1836" spans="5:7" s="103" customFormat="1" x14ac:dyDescent="0.25">
      <c r="E1836" s="105"/>
      <c r="F1836" s="105"/>
      <c r="G1836" s="105"/>
    </row>
    <row r="1837" spans="5:7" s="103" customFormat="1" x14ac:dyDescent="0.25">
      <c r="E1837" s="105"/>
      <c r="F1837" s="105"/>
      <c r="G1837" s="105"/>
    </row>
    <row r="1838" spans="5:7" s="103" customFormat="1" x14ac:dyDescent="0.25">
      <c r="E1838" s="105"/>
      <c r="F1838" s="105"/>
      <c r="G1838" s="105"/>
    </row>
    <row r="1839" spans="5:7" s="103" customFormat="1" x14ac:dyDescent="0.25">
      <c r="E1839" s="105"/>
      <c r="F1839" s="105"/>
      <c r="G1839" s="105"/>
    </row>
    <row r="1840" spans="5:7" s="103" customFormat="1" x14ac:dyDescent="0.25">
      <c r="E1840" s="105"/>
      <c r="F1840" s="105"/>
      <c r="G1840" s="105"/>
    </row>
    <row r="1841" spans="5:7" s="103" customFormat="1" x14ac:dyDescent="0.25">
      <c r="E1841" s="105"/>
      <c r="F1841" s="105"/>
      <c r="G1841" s="105"/>
    </row>
    <row r="1842" spans="5:7" s="103" customFormat="1" x14ac:dyDescent="0.25">
      <c r="E1842" s="105"/>
      <c r="F1842" s="105"/>
      <c r="G1842" s="105"/>
    </row>
    <row r="1843" spans="5:7" s="103" customFormat="1" x14ac:dyDescent="0.25">
      <c r="E1843" s="105"/>
      <c r="F1843" s="105"/>
      <c r="G1843" s="105"/>
    </row>
    <row r="1844" spans="5:7" s="103" customFormat="1" x14ac:dyDescent="0.25">
      <c r="E1844" s="105"/>
      <c r="F1844" s="105"/>
      <c r="G1844" s="105"/>
    </row>
    <row r="1845" spans="5:7" s="103" customFormat="1" x14ac:dyDescent="0.25">
      <c r="E1845" s="105"/>
      <c r="F1845" s="105"/>
      <c r="G1845" s="105"/>
    </row>
    <row r="1846" spans="5:7" s="103" customFormat="1" x14ac:dyDescent="0.25">
      <c r="E1846" s="105"/>
      <c r="F1846" s="105"/>
      <c r="G1846" s="105"/>
    </row>
    <row r="1847" spans="5:7" s="103" customFormat="1" x14ac:dyDescent="0.25">
      <c r="E1847" s="105"/>
      <c r="F1847" s="105"/>
      <c r="G1847" s="105"/>
    </row>
    <row r="1848" spans="5:7" s="103" customFormat="1" x14ac:dyDescent="0.25">
      <c r="E1848" s="105"/>
      <c r="F1848" s="105"/>
      <c r="G1848" s="105"/>
    </row>
    <row r="1849" spans="5:7" s="103" customFormat="1" x14ac:dyDescent="0.25">
      <c r="E1849" s="105"/>
      <c r="F1849" s="105"/>
      <c r="G1849" s="105"/>
    </row>
    <row r="1850" spans="5:7" s="103" customFormat="1" x14ac:dyDescent="0.25">
      <c r="E1850" s="105"/>
      <c r="F1850" s="105"/>
      <c r="G1850" s="105"/>
    </row>
    <row r="1851" spans="5:7" s="103" customFormat="1" x14ac:dyDescent="0.25">
      <c r="E1851" s="105"/>
      <c r="F1851" s="105"/>
      <c r="G1851" s="105"/>
    </row>
    <row r="1852" spans="5:7" s="103" customFormat="1" x14ac:dyDescent="0.25">
      <c r="E1852" s="105"/>
      <c r="F1852" s="105"/>
      <c r="G1852" s="105"/>
    </row>
    <row r="1853" spans="5:7" s="103" customFormat="1" x14ac:dyDescent="0.25">
      <c r="E1853" s="105"/>
      <c r="F1853" s="105"/>
      <c r="G1853" s="105"/>
    </row>
    <row r="1854" spans="5:7" s="103" customFormat="1" x14ac:dyDescent="0.25">
      <c r="E1854" s="105"/>
      <c r="F1854" s="105"/>
      <c r="G1854" s="105"/>
    </row>
    <row r="1855" spans="5:7" s="103" customFormat="1" x14ac:dyDescent="0.25">
      <c r="E1855" s="105"/>
      <c r="F1855" s="105"/>
      <c r="G1855" s="105"/>
    </row>
    <row r="1856" spans="5:7" s="103" customFormat="1" x14ac:dyDescent="0.25">
      <c r="E1856" s="105"/>
      <c r="F1856" s="105"/>
      <c r="G1856" s="105"/>
    </row>
    <row r="1857" spans="5:7" s="103" customFormat="1" x14ac:dyDescent="0.25">
      <c r="E1857" s="105"/>
      <c r="F1857" s="105"/>
      <c r="G1857" s="105"/>
    </row>
    <row r="1858" spans="5:7" s="103" customFormat="1" x14ac:dyDescent="0.25">
      <c r="E1858" s="105"/>
      <c r="F1858" s="105"/>
      <c r="G1858" s="105"/>
    </row>
    <row r="1859" spans="5:7" s="103" customFormat="1" x14ac:dyDescent="0.25">
      <c r="E1859" s="105"/>
      <c r="F1859" s="105"/>
      <c r="G1859" s="105"/>
    </row>
    <row r="1860" spans="5:7" s="103" customFormat="1" x14ac:dyDescent="0.25">
      <c r="E1860" s="105"/>
      <c r="F1860" s="105"/>
      <c r="G1860" s="105"/>
    </row>
    <row r="1861" spans="5:7" s="103" customFormat="1" x14ac:dyDescent="0.25">
      <c r="E1861" s="105"/>
      <c r="F1861" s="105"/>
      <c r="G1861" s="105"/>
    </row>
    <row r="1862" spans="5:7" s="103" customFormat="1" x14ac:dyDescent="0.25">
      <c r="E1862" s="105"/>
      <c r="F1862" s="105"/>
      <c r="G1862" s="105"/>
    </row>
    <row r="1863" spans="5:7" s="103" customFormat="1" x14ac:dyDescent="0.25">
      <c r="E1863" s="105"/>
      <c r="F1863" s="105"/>
      <c r="G1863" s="105"/>
    </row>
    <row r="1864" spans="5:7" s="103" customFormat="1" x14ac:dyDescent="0.25">
      <c r="E1864" s="105"/>
      <c r="F1864" s="105"/>
      <c r="G1864" s="105"/>
    </row>
    <row r="1865" spans="5:7" s="103" customFormat="1" x14ac:dyDescent="0.25">
      <c r="E1865" s="105"/>
      <c r="F1865" s="105"/>
      <c r="G1865" s="105"/>
    </row>
    <row r="1866" spans="5:7" s="103" customFormat="1" x14ac:dyDescent="0.25">
      <c r="E1866" s="105"/>
      <c r="F1866" s="105"/>
      <c r="G1866" s="105"/>
    </row>
    <row r="1867" spans="5:7" s="103" customFormat="1" x14ac:dyDescent="0.25">
      <c r="E1867" s="105"/>
      <c r="F1867" s="105"/>
      <c r="G1867" s="105"/>
    </row>
    <row r="1868" spans="5:7" s="103" customFormat="1" x14ac:dyDescent="0.25">
      <c r="E1868" s="105"/>
      <c r="F1868" s="105"/>
      <c r="G1868" s="105"/>
    </row>
    <row r="1869" spans="5:7" s="103" customFormat="1" x14ac:dyDescent="0.25">
      <c r="E1869" s="105"/>
      <c r="F1869" s="105"/>
      <c r="G1869" s="105"/>
    </row>
    <row r="1870" spans="5:7" s="103" customFormat="1" x14ac:dyDescent="0.25">
      <c r="E1870" s="105"/>
      <c r="F1870" s="105"/>
      <c r="G1870" s="105"/>
    </row>
    <row r="1871" spans="5:7" s="103" customFormat="1" x14ac:dyDescent="0.25">
      <c r="E1871" s="105"/>
      <c r="F1871" s="105"/>
      <c r="G1871" s="105"/>
    </row>
    <row r="1872" spans="5:7" s="103" customFormat="1" x14ac:dyDescent="0.25">
      <c r="E1872" s="105"/>
      <c r="F1872" s="105"/>
      <c r="G1872" s="105"/>
    </row>
    <row r="1873" spans="5:7" s="103" customFormat="1" x14ac:dyDescent="0.25">
      <c r="E1873" s="105"/>
      <c r="F1873" s="105"/>
      <c r="G1873" s="105"/>
    </row>
    <row r="1874" spans="5:7" s="103" customFormat="1" x14ac:dyDescent="0.25">
      <c r="E1874" s="105"/>
      <c r="F1874" s="105"/>
      <c r="G1874" s="105"/>
    </row>
    <row r="1875" spans="5:7" s="103" customFormat="1" x14ac:dyDescent="0.25">
      <c r="E1875" s="105"/>
      <c r="F1875" s="105"/>
      <c r="G1875" s="105"/>
    </row>
    <row r="1876" spans="5:7" s="103" customFormat="1" x14ac:dyDescent="0.25">
      <c r="E1876" s="105"/>
      <c r="F1876" s="105"/>
      <c r="G1876" s="105"/>
    </row>
    <row r="1877" spans="5:7" s="103" customFormat="1" x14ac:dyDescent="0.25">
      <c r="E1877" s="105"/>
      <c r="F1877" s="105"/>
      <c r="G1877" s="105"/>
    </row>
    <row r="1878" spans="5:7" s="103" customFormat="1" x14ac:dyDescent="0.25">
      <c r="E1878" s="105"/>
      <c r="F1878" s="105"/>
      <c r="G1878" s="105"/>
    </row>
    <row r="1879" spans="5:7" s="103" customFormat="1" x14ac:dyDescent="0.25">
      <c r="E1879" s="105"/>
      <c r="F1879" s="105"/>
      <c r="G1879" s="105"/>
    </row>
    <row r="1880" spans="5:7" s="103" customFormat="1" x14ac:dyDescent="0.25">
      <c r="E1880" s="105"/>
      <c r="F1880" s="105"/>
      <c r="G1880" s="105"/>
    </row>
    <row r="1881" spans="5:7" s="103" customFormat="1" x14ac:dyDescent="0.25">
      <c r="E1881" s="105"/>
      <c r="F1881" s="105"/>
      <c r="G1881" s="105"/>
    </row>
    <row r="1882" spans="5:7" s="103" customFormat="1" x14ac:dyDescent="0.25">
      <c r="E1882" s="105"/>
      <c r="F1882" s="105"/>
      <c r="G1882" s="105"/>
    </row>
    <row r="1883" spans="5:7" s="103" customFormat="1" x14ac:dyDescent="0.25">
      <c r="E1883" s="105"/>
      <c r="F1883" s="105"/>
      <c r="G1883" s="105"/>
    </row>
    <row r="1884" spans="5:7" s="103" customFormat="1" x14ac:dyDescent="0.25">
      <c r="E1884" s="105"/>
      <c r="F1884" s="105"/>
      <c r="G1884" s="105"/>
    </row>
    <row r="1885" spans="5:7" s="103" customFormat="1" x14ac:dyDescent="0.25">
      <c r="E1885" s="105"/>
      <c r="F1885" s="105"/>
      <c r="G1885" s="105"/>
    </row>
    <row r="1886" spans="5:7" s="103" customFormat="1" x14ac:dyDescent="0.25">
      <c r="E1886" s="105"/>
      <c r="F1886" s="105"/>
      <c r="G1886" s="105"/>
    </row>
    <row r="1887" spans="5:7" s="103" customFormat="1" x14ac:dyDescent="0.25">
      <c r="E1887" s="105"/>
      <c r="F1887" s="105"/>
      <c r="G1887" s="105"/>
    </row>
    <row r="1888" spans="5:7" s="103" customFormat="1" x14ac:dyDescent="0.25">
      <c r="E1888" s="105"/>
      <c r="F1888" s="105"/>
      <c r="G1888" s="105"/>
    </row>
    <row r="1889" spans="5:7" s="103" customFormat="1" x14ac:dyDescent="0.25">
      <c r="E1889" s="105"/>
      <c r="F1889" s="105"/>
      <c r="G1889" s="105"/>
    </row>
    <row r="1890" spans="5:7" s="103" customFormat="1" x14ac:dyDescent="0.25">
      <c r="E1890" s="105"/>
      <c r="F1890" s="105"/>
      <c r="G1890" s="105"/>
    </row>
    <row r="1891" spans="5:7" s="103" customFormat="1" x14ac:dyDescent="0.25">
      <c r="E1891" s="105"/>
      <c r="F1891" s="105"/>
      <c r="G1891" s="105"/>
    </row>
    <row r="1892" spans="5:7" s="103" customFormat="1" x14ac:dyDescent="0.25">
      <c r="E1892" s="105"/>
      <c r="F1892" s="105"/>
      <c r="G1892" s="105"/>
    </row>
    <row r="1893" spans="5:7" s="103" customFormat="1" x14ac:dyDescent="0.25">
      <c r="E1893" s="105"/>
      <c r="F1893" s="105"/>
      <c r="G1893" s="105"/>
    </row>
    <row r="1894" spans="5:7" s="103" customFormat="1" x14ac:dyDescent="0.25">
      <c r="E1894" s="105"/>
      <c r="F1894" s="105"/>
      <c r="G1894" s="105"/>
    </row>
    <row r="1895" spans="5:7" s="103" customFormat="1" x14ac:dyDescent="0.25">
      <c r="E1895" s="105"/>
      <c r="F1895" s="105"/>
      <c r="G1895" s="105"/>
    </row>
    <row r="1896" spans="5:7" s="103" customFormat="1" x14ac:dyDescent="0.25">
      <c r="E1896" s="105"/>
      <c r="F1896" s="105"/>
      <c r="G1896" s="105"/>
    </row>
    <row r="1897" spans="5:7" s="103" customFormat="1" x14ac:dyDescent="0.25">
      <c r="E1897" s="105"/>
      <c r="F1897" s="105"/>
      <c r="G1897" s="105"/>
    </row>
    <row r="1898" spans="5:7" s="103" customFormat="1" x14ac:dyDescent="0.25">
      <c r="E1898" s="105"/>
      <c r="F1898" s="105"/>
      <c r="G1898" s="105"/>
    </row>
    <row r="1899" spans="5:7" s="103" customFormat="1" x14ac:dyDescent="0.25">
      <c r="E1899" s="105"/>
      <c r="F1899" s="105"/>
      <c r="G1899" s="105"/>
    </row>
    <row r="1900" spans="5:7" s="103" customFormat="1" x14ac:dyDescent="0.25">
      <c r="E1900" s="105"/>
      <c r="F1900" s="105"/>
      <c r="G1900" s="105"/>
    </row>
    <row r="1901" spans="5:7" s="103" customFormat="1" x14ac:dyDescent="0.25">
      <c r="E1901" s="105"/>
      <c r="F1901" s="105"/>
      <c r="G1901" s="105"/>
    </row>
    <row r="1902" spans="5:7" s="103" customFormat="1" x14ac:dyDescent="0.25">
      <c r="E1902" s="105"/>
      <c r="F1902" s="105"/>
      <c r="G1902" s="105"/>
    </row>
    <row r="1903" spans="5:7" s="103" customFormat="1" x14ac:dyDescent="0.25">
      <c r="E1903" s="105"/>
      <c r="F1903" s="105"/>
      <c r="G1903" s="105"/>
    </row>
    <row r="1904" spans="5:7" s="103" customFormat="1" x14ac:dyDescent="0.25">
      <c r="E1904" s="105"/>
      <c r="F1904" s="105"/>
      <c r="G1904" s="105"/>
    </row>
    <row r="1905" spans="5:7" s="103" customFormat="1" x14ac:dyDescent="0.25">
      <c r="E1905" s="105"/>
      <c r="F1905" s="105"/>
      <c r="G1905" s="105"/>
    </row>
    <row r="1906" spans="5:7" s="103" customFormat="1" x14ac:dyDescent="0.25">
      <c r="E1906" s="105"/>
      <c r="F1906" s="105"/>
      <c r="G1906" s="105"/>
    </row>
    <row r="1907" spans="5:7" s="103" customFormat="1" x14ac:dyDescent="0.25">
      <c r="E1907" s="105"/>
      <c r="F1907" s="105"/>
      <c r="G1907" s="105"/>
    </row>
    <row r="1908" spans="5:7" s="103" customFormat="1" x14ac:dyDescent="0.25">
      <c r="E1908" s="105"/>
      <c r="F1908" s="105"/>
      <c r="G1908" s="105"/>
    </row>
    <row r="1909" spans="5:7" s="103" customFormat="1" x14ac:dyDescent="0.25">
      <c r="E1909" s="105"/>
      <c r="F1909" s="105"/>
      <c r="G1909" s="105"/>
    </row>
    <row r="1910" spans="5:7" s="103" customFormat="1" x14ac:dyDescent="0.25">
      <c r="E1910" s="105"/>
      <c r="F1910" s="105"/>
      <c r="G1910" s="105"/>
    </row>
    <row r="1911" spans="5:7" s="103" customFormat="1" x14ac:dyDescent="0.25">
      <c r="E1911" s="105"/>
      <c r="F1911" s="105"/>
      <c r="G1911" s="105"/>
    </row>
    <row r="1912" spans="5:7" s="103" customFormat="1" x14ac:dyDescent="0.25">
      <c r="E1912" s="105"/>
      <c r="F1912" s="105"/>
      <c r="G1912" s="105"/>
    </row>
    <row r="1913" spans="5:7" s="103" customFormat="1" x14ac:dyDescent="0.25">
      <c r="E1913" s="105"/>
      <c r="F1913" s="105"/>
      <c r="G1913" s="105"/>
    </row>
    <row r="1914" spans="5:7" s="103" customFormat="1" x14ac:dyDescent="0.25">
      <c r="E1914" s="105"/>
      <c r="F1914" s="105"/>
      <c r="G1914" s="105"/>
    </row>
    <row r="1915" spans="5:7" s="103" customFormat="1" x14ac:dyDescent="0.25">
      <c r="E1915" s="105"/>
      <c r="F1915" s="105"/>
      <c r="G1915" s="105"/>
    </row>
    <row r="1916" spans="5:7" s="103" customFormat="1" x14ac:dyDescent="0.25">
      <c r="E1916" s="105"/>
      <c r="F1916" s="105"/>
      <c r="G1916" s="105"/>
    </row>
    <row r="1917" spans="5:7" s="103" customFormat="1" x14ac:dyDescent="0.25">
      <c r="E1917" s="105"/>
      <c r="F1917" s="105"/>
      <c r="G1917" s="105"/>
    </row>
    <row r="1918" spans="5:7" s="103" customFormat="1" x14ac:dyDescent="0.25">
      <c r="E1918" s="105"/>
      <c r="F1918" s="105"/>
      <c r="G1918" s="105"/>
    </row>
    <row r="1919" spans="5:7" s="103" customFormat="1" x14ac:dyDescent="0.25">
      <c r="E1919" s="105"/>
      <c r="F1919" s="105"/>
      <c r="G1919" s="105"/>
    </row>
    <row r="1920" spans="5:7" s="103" customFormat="1" x14ac:dyDescent="0.25">
      <c r="E1920" s="105"/>
      <c r="F1920" s="105"/>
      <c r="G1920" s="105"/>
    </row>
    <row r="1921" spans="5:7" s="103" customFormat="1" x14ac:dyDescent="0.25">
      <c r="E1921" s="105"/>
      <c r="F1921" s="105"/>
      <c r="G1921" s="105"/>
    </row>
    <row r="1922" spans="5:7" s="103" customFormat="1" x14ac:dyDescent="0.25">
      <c r="E1922" s="105"/>
      <c r="F1922" s="105"/>
      <c r="G1922" s="105"/>
    </row>
    <row r="1923" spans="5:7" s="103" customFormat="1" x14ac:dyDescent="0.25">
      <c r="E1923" s="105"/>
      <c r="F1923" s="105"/>
      <c r="G1923" s="105"/>
    </row>
    <row r="1924" spans="5:7" s="103" customFormat="1" x14ac:dyDescent="0.25">
      <c r="E1924" s="105"/>
      <c r="F1924" s="105"/>
      <c r="G1924" s="105"/>
    </row>
    <row r="1925" spans="5:7" s="103" customFormat="1" x14ac:dyDescent="0.25">
      <c r="E1925" s="105"/>
      <c r="F1925" s="105"/>
      <c r="G1925" s="105"/>
    </row>
    <row r="1926" spans="5:7" s="103" customFormat="1" x14ac:dyDescent="0.25">
      <c r="E1926" s="105"/>
      <c r="F1926" s="105"/>
      <c r="G1926" s="105"/>
    </row>
    <row r="1927" spans="5:7" s="103" customFormat="1" x14ac:dyDescent="0.25">
      <c r="E1927" s="105"/>
      <c r="F1927" s="105"/>
      <c r="G1927" s="105"/>
    </row>
    <row r="1928" spans="5:7" s="103" customFormat="1" x14ac:dyDescent="0.25">
      <c r="E1928" s="105"/>
      <c r="F1928" s="105"/>
      <c r="G1928" s="105"/>
    </row>
    <row r="1929" spans="5:7" s="103" customFormat="1" x14ac:dyDescent="0.25">
      <c r="E1929" s="105"/>
      <c r="F1929" s="105"/>
      <c r="G1929" s="105"/>
    </row>
    <row r="1930" spans="5:7" s="103" customFormat="1" x14ac:dyDescent="0.25">
      <c r="E1930" s="105"/>
      <c r="F1930" s="105"/>
      <c r="G1930" s="105"/>
    </row>
    <row r="1931" spans="5:7" s="103" customFormat="1" x14ac:dyDescent="0.25">
      <c r="E1931" s="105"/>
      <c r="F1931" s="105"/>
      <c r="G1931" s="105"/>
    </row>
    <row r="1932" spans="5:7" s="103" customFormat="1" x14ac:dyDescent="0.25">
      <c r="E1932" s="105"/>
      <c r="F1932" s="105"/>
      <c r="G1932" s="105"/>
    </row>
    <row r="1933" spans="5:7" s="103" customFormat="1" x14ac:dyDescent="0.25">
      <c r="E1933" s="105"/>
      <c r="F1933" s="105"/>
      <c r="G1933" s="105"/>
    </row>
    <row r="1934" spans="5:7" s="103" customFormat="1" x14ac:dyDescent="0.25">
      <c r="E1934" s="105"/>
      <c r="F1934" s="105"/>
      <c r="G1934" s="105"/>
    </row>
    <row r="1935" spans="5:7" s="103" customFormat="1" x14ac:dyDescent="0.25">
      <c r="E1935" s="105"/>
      <c r="F1935" s="105"/>
      <c r="G1935" s="105"/>
    </row>
    <row r="1936" spans="5:7" s="103" customFormat="1" x14ac:dyDescent="0.25">
      <c r="E1936" s="105"/>
      <c r="F1936" s="105"/>
      <c r="G1936" s="105"/>
    </row>
    <row r="1937" spans="5:7" s="103" customFormat="1" x14ac:dyDescent="0.25">
      <c r="E1937" s="105"/>
      <c r="F1937" s="105"/>
      <c r="G1937" s="105"/>
    </row>
    <row r="1938" spans="5:7" s="103" customFormat="1" x14ac:dyDescent="0.25">
      <c r="E1938" s="105"/>
      <c r="F1938" s="105"/>
      <c r="G1938" s="105"/>
    </row>
    <row r="1939" spans="5:7" s="103" customFormat="1" x14ac:dyDescent="0.25">
      <c r="E1939" s="105"/>
      <c r="F1939" s="105"/>
      <c r="G1939" s="105"/>
    </row>
    <row r="1940" spans="5:7" s="103" customFormat="1" x14ac:dyDescent="0.25">
      <c r="E1940" s="105"/>
      <c r="F1940" s="105"/>
      <c r="G1940" s="105"/>
    </row>
    <row r="1941" spans="5:7" s="103" customFormat="1" x14ac:dyDescent="0.25">
      <c r="E1941" s="105"/>
      <c r="F1941" s="105"/>
      <c r="G1941" s="105"/>
    </row>
    <row r="1942" spans="5:7" s="103" customFormat="1" x14ac:dyDescent="0.25">
      <c r="E1942" s="105"/>
      <c r="F1942" s="105"/>
      <c r="G1942" s="105"/>
    </row>
    <row r="1943" spans="5:7" s="103" customFormat="1" x14ac:dyDescent="0.25">
      <c r="E1943" s="105"/>
      <c r="F1943" s="105"/>
      <c r="G1943" s="105"/>
    </row>
    <row r="1944" spans="5:7" s="103" customFormat="1" x14ac:dyDescent="0.25">
      <c r="E1944" s="105"/>
      <c r="F1944" s="105"/>
      <c r="G1944" s="105"/>
    </row>
    <row r="1945" spans="5:7" s="103" customFormat="1" x14ac:dyDescent="0.25">
      <c r="E1945" s="105"/>
      <c r="F1945" s="105"/>
      <c r="G1945" s="105"/>
    </row>
    <row r="1946" spans="5:7" s="103" customFormat="1" x14ac:dyDescent="0.25">
      <c r="E1946" s="105"/>
      <c r="F1946" s="105"/>
      <c r="G1946" s="105"/>
    </row>
    <row r="1947" spans="5:7" s="103" customFormat="1" x14ac:dyDescent="0.25">
      <c r="E1947" s="105"/>
      <c r="F1947" s="105"/>
      <c r="G1947" s="105"/>
    </row>
    <row r="1948" spans="5:7" s="103" customFormat="1" x14ac:dyDescent="0.25">
      <c r="E1948" s="105"/>
      <c r="F1948" s="105"/>
      <c r="G1948" s="105"/>
    </row>
    <row r="1949" spans="5:7" s="103" customFormat="1" x14ac:dyDescent="0.25">
      <c r="E1949" s="105"/>
      <c r="F1949" s="105"/>
      <c r="G1949" s="105"/>
    </row>
    <row r="1950" spans="5:7" s="103" customFormat="1" x14ac:dyDescent="0.25">
      <c r="E1950" s="105"/>
      <c r="F1950" s="105"/>
      <c r="G1950" s="105"/>
    </row>
    <row r="1951" spans="5:7" s="103" customFormat="1" x14ac:dyDescent="0.25">
      <c r="E1951" s="105"/>
      <c r="F1951" s="105"/>
      <c r="G1951" s="105"/>
    </row>
    <row r="1952" spans="5:7" s="103" customFormat="1" x14ac:dyDescent="0.25">
      <c r="E1952" s="105"/>
      <c r="F1952" s="105"/>
      <c r="G1952" s="105"/>
    </row>
    <row r="1953" spans="5:7" s="103" customFormat="1" x14ac:dyDescent="0.25">
      <c r="E1953" s="105"/>
      <c r="F1953" s="105"/>
      <c r="G1953" s="105"/>
    </row>
    <row r="1954" spans="5:7" s="103" customFormat="1" x14ac:dyDescent="0.25">
      <c r="E1954" s="105"/>
      <c r="F1954" s="105"/>
      <c r="G1954" s="105"/>
    </row>
    <row r="1955" spans="5:7" s="103" customFormat="1" x14ac:dyDescent="0.25">
      <c r="E1955" s="105"/>
      <c r="F1955" s="105"/>
      <c r="G1955" s="105"/>
    </row>
    <row r="1956" spans="5:7" s="103" customFormat="1" x14ac:dyDescent="0.25">
      <c r="E1956" s="105"/>
      <c r="F1956" s="105"/>
      <c r="G1956" s="105"/>
    </row>
    <row r="1957" spans="5:7" s="103" customFormat="1" x14ac:dyDescent="0.25">
      <c r="E1957" s="105"/>
      <c r="F1957" s="105"/>
      <c r="G1957" s="105"/>
    </row>
    <row r="1958" spans="5:7" s="103" customFormat="1" x14ac:dyDescent="0.25">
      <c r="E1958" s="105"/>
      <c r="F1958" s="105"/>
      <c r="G1958" s="105"/>
    </row>
    <row r="1959" spans="5:7" s="103" customFormat="1" x14ac:dyDescent="0.25">
      <c r="E1959" s="105"/>
      <c r="F1959" s="105"/>
      <c r="G1959" s="105"/>
    </row>
    <row r="1960" spans="5:7" s="103" customFormat="1" x14ac:dyDescent="0.25">
      <c r="E1960" s="105"/>
      <c r="F1960" s="105"/>
      <c r="G1960" s="105"/>
    </row>
    <row r="1961" spans="5:7" s="103" customFormat="1" x14ac:dyDescent="0.25">
      <c r="E1961" s="105"/>
      <c r="F1961" s="105"/>
      <c r="G1961" s="105"/>
    </row>
    <row r="1962" spans="5:7" s="103" customFormat="1" x14ac:dyDescent="0.25">
      <c r="E1962" s="105"/>
      <c r="F1962" s="105"/>
      <c r="G1962" s="105"/>
    </row>
    <row r="1963" spans="5:7" s="103" customFormat="1" x14ac:dyDescent="0.25">
      <c r="E1963" s="105"/>
      <c r="F1963" s="105"/>
      <c r="G1963" s="105"/>
    </row>
    <row r="1964" spans="5:7" s="103" customFormat="1" x14ac:dyDescent="0.25">
      <c r="E1964" s="105"/>
      <c r="F1964" s="105"/>
      <c r="G1964" s="105"/>
    </row>
    <row r="1965" spans="5:7" s="103" customFormat="1" x14ac:dyDescent="0.25">
      <c r="E1965" s="105"/>
      <c r="F1965" s="105"/>
      <c r="G1965" s="105"/>
    </row>
    <row r="1966" spans="5:7" s="103" customFormat="1" x14ac:dyDescent="0.25">
      <c r="E1966" s="105"/>
      <c r="F1966" s="105"/>
      <c r="G1966" s="105"/>
    </row>
    <row r="1967" spans="5:7" s="103" customFormat="1" x14ac:dyDescent="0.25">
      <c r="E1967" s="105"/>
      <c r="F1967" s="105"/>
      <c r="G1967" s="105"/>
    </row>
    <row r="1968" spans="5:7" s="103" customFormat="1" x14ac:dyDescent="0.25">
      <c r="E1968" s="105"/>
      <c r="F1968" s="105"/>
      <c r="G1968" s="105"/>
    </row>
    <row r="1969" spans="5:7" s="103" customFormat="1" x14ac:dyDescent="0.25">
      <c r="E1969" s="105"/>
      <c r="F1969" s="105"/>
      <c r="G1969" s="105"/>
    </row>
    <row r="1970" spans="5:7" s="103" customFormat="1" x14ac:dyDescent="0.25">
      <c r="E1970" s="105"/>
      <c r="F1970" s="105"/>
      <c r="G1970" s="105"/>
    </row>
    <row r="1971" spans="5:7" s="103" customFormat="1" x14ac:dyDescent="0.25">
      <c r="E1971" s="105"/>
      <c r="F1971" s="105"/>
      <c r="G1971" s="105"/>
    </row>
    <row r="1972" spans="5:7" s="103" customFormat="1" x14ac:dyDescent="0.25">
      <c r="E1972" s="105"/>
      <c r="F1972" s="105"/>
      <c r="G1972" s="105"/>
    </row>
    <row r="1973" spans="5:7" s="103" customFormat="1" x14ac:dyDescent="0.25">
      <c r="E1973" s="105"/>
      <c r="F1973" s="105"/>
      <c r="G1973" s="105"/>
    </row>
    <row r="1974" spans="5:7" s="103" customFormat="1" x14ac:dyDescent="0.25">
      <c r="E1974" s="105"/>
      <c r="F1974" s="105"/>
      <c r="G1974" s="105"/>
    </row>
    <row r="1975" spans="5:7" s="103" customFormat="1" x14ac:dyDescent="0.25">
      <c r="E1975" s="105"/>
      <c r="F1975" s="105"/>
      <c r="G1975" s="105"/>
    </row>
    <row r="1976" spans="5:7" s="103" customFormat="1" x14ac:dyDescent="0.25">
      <c r="E1976" s="105"/>
      <c r="F1976" s="105"/>
      <c r="G1976" s="105"/>
    </row>
    <row r="1977" spans="5:7" s="103" customFormat="1" x14ac:dyDescent="0.25">
      <c r="E1977" s="105"/>
      <c r="F1977" s="105"/>
      <c r="G1977" s="105"/>
    </row>
    <row r="1978" spans="5:7" s="103" customFormat="1" x14ac:dyDescent="0.25">
      <c r="E1978" s="105"/>
      <c r="F1978" s="105"/>
      <c r="G1978" s="105"/>
    </row>
    <row r="1979" spans="5:7" s="103" customFormat="1" x14ac:dyDescent="0.25">
      <c r="E1979" s="105"/>
      <c r="F1979" s="105"/>
      <c r="G1979" s="105"/>
    </row>
    <row r="1980" spans="5:7" s="103" customFormat="1" x14ac:dyDescent="0.25">
      <c r="E1980" s="105"/>
      <c r="F1980" s="105"/>
      <c r="G1980" s="105"/>
    </row>
    <row r="1981" spans="5:7" s="103" customFormat="1" x14ac:dyDescent="0.25">
      <c r="E1981" s="105"/>
      <c r="F1981" s="105"/>
      <c r="G1981" s="105"/>
    </row>
    <row r="1982" spans="5:7" s="103" customFormat="1" x14ac:dyDescent="0.25">
      <c r="E1982" s="105"/>
      <c r="F1982" s="105"/>
      <c r="G1982" s="105"/>
    </row>
    <row r="1983" spans="5:7" s="103" customFormat="1" x14ac:dyDescent="0.25">
      <c r="E1983" s="105"/>
      <c r="F1983" s="105"/>
      <c r="G1983" s="105"/>
    </row>
    <row r="1984" spans="5:7" s="103" customFormat="1" x14ac:dyDescent="0.25">
      <c r="E1984" s="105"/>
      <c r="F1984" s="105"/>
      <c r="G1984" s="105"/>
    </row>
    <row r="1985" spans="5:7" s="103" customFormat="1" x14ac:dyDescent="0.25">
      <c r="E1985" s="105"/>
      <c r="F1985" s="105"/>
      <c r="G1985" s="105"/>
    </row>
    <row r="1986" spans="5:7" s="103" customFormat="1" x14ac:dyDescent="0.25">
      <c r="E1986" s="105"/>
      <c r="F1986" s="105"/>
      <c r="G1986" s="105"/>
    </row>
    <row r="1987" spans="5:7" s="103" customFormat="1" x14ac:dyDescent="0.25">
      <c r="E1987" s="105"/>
      <c r="F1987" s="105"/>
      <c r="G1987" s="105"/>
    </row>
    <row r="1988" spans="5:7" s="103" customFormat="1" x14ac:dyDescent="0.25">
      <c r="E1988" s="105"/>
      <c r="F1988" s="105"/>
      <c r="G1988" s="105"/>
    </row>
    <row r="1989" spans="5:7" s="103" customFormat="1" x14ac:dyDescent="0.25">
      <c r="E1989" s="105"/>
      <c r="F1989" s="105"/>
      <c r="G1989" s="105"/>
    </row>
    <row r="1990" spans="5:7" s="103" customFormat="1" x14ac:dyDescent="0.25">
      <c r="E1990" s="105"/>
      <c r="F1990" s="105"/>
      <c r="G1990" s="105"/>
    </row>
    <row r="1991" spans="5:7" s="103" customFormat="1" x14ac:dyDescent="0.25">
      <c r="E1991" s="105"/>
      <c r="F1991" s="105"/>
      <c r="G1991" s="105"/>
    </row>
    <row r="1992" spans="5:7" s="103" customFormat="1" x14ac:dyDescent="0.25">
      <c r="E1992" s="105"/>
      <c r="F1992" s="105"/>
      <c r="G1992" s="105"/>
    </row>
    <row r="1993" spans="5:7" s="103" customFormat="1" x14ac:dyDescent="0.25">
      <c r="E1993" s="105"/>
      <c r="F1993" s="105"/>
      <c r="G1993" s="105"/>
    </row>
    <row r="1994" spans="5:7" s="103" customFormat="1" x14ac:dyDescent="0.25">
      <c r="E1994" s="105"/>
      <c r="F1994" s="105"/>
      <c r="G1994" s="105"/>
    </row>
    <row r="1995" spans="5:7" s="103" customFormat="1" x14ac:dyDescent="0.25">
      <c r="E1995" s="105"/>
      <c r="F1995" s="105"/>
      <c r="G1995" s="105"/>
    </row>
    <row r="1996" spans="5:7" s="103" customFormat="1" x14ac:dyDescent="0.25">
      <c r="E1996" s="105"/>
      <c r="F1996" s="105"/>
      <c r="G1996" s="105"/>
    </row>
    <row r="1997" spans="5:7" s="103" customFormat="1" x14ac:dyDescent="0.25">
      <c r="E1997" s="105"/>
      <c r="F1997" s="105"/>
      <c r="G1997" s="105"/>
    </row>
    <row r="1998" spans="5:7" s="103" customFormat="1" x14ac:dyDescent="0.25">
      <c r="E1998" s="105"/>
      <c r="F1998" s="105"/>
      <c r="G1998" s="105"/>
    </row>
    <row r="1999" spans="5:7" s="103" customFormat="1" x14ac:dyDescent="0.25">
      <c r="E1999" s="105"/>
      <c r="F1999" s="105"/>
      <c r="G1999" s="105"/>
    </row>
    <row r="2000" spans="5:7" s="103" customFormat="1" x14ac:dyDescent="0.25">
      <c r="E2000" s="105"/>
      <c r="F2000" s="105"/>
      <c r="G2000" s="105"/>
    </row>
    <row r="2001" spans="5:7" s="103" customFormat="1" x14ac:dyDescent="0.25">
      <c r="E2001" s="105"/>
      <c r="F2001" s="105"/>
      <c r="G2001" s="105"/>
    </row>
    <row r="2002" spans="5:7" s="103" customFormat="1" x14ac:dyDescent="0.25">
      <c r="E2002" s="105"/>
      <c r="F2002" s="105"/>
      <c r="G2002" s="105"/>
    </row>
    <row r="2003" spans="5:7" s="103" customFormat="1" x14ac:dyDescent="0.25">
      <c r="E2003" s="105"/>
      <c r="F2003" s="105"/>
      <c r="G2003" s="105"/>
    </row>
    <row r="2004" spans="5:7" s="103" customFormat="1" x14ac:dyDescent="0.25">
      <c r="E2004" s="105"/>
      <c r="F2004" s="105"/>
      <c r="G2004" s="105"/>
    </row>
    <row r="2005" spans="5:7" s="103" customFormat="1" x14ac:dyDescent="0.25">
      <c r="E2005" s="105"/>
      <c r="F2005" s="105"/>
      <c r="G2005" s="105"/>
    </row>
    <row r="2006" spans="5:7" s="103" customFormat="1" x14ac:dyDescent="0.25">
      <c r="E2006" s="105"/>
      <c r="F2006" s="105"/>
      <c r="G2006" s="105"/>
    </row>
    <row r="2007" spans="5:7" s="103" customFormat="1" x14ac:dyDescent="0.25">
      <c r="E2007" s="105"/>
      <c r="F2007" s="105"/>
      <c r="G2007" s="105"/>
    </row>
    <row r="2008" spans="5:7" s="103" customFormat="1" x14ac:dyDescent="0.25">
      <c r="E2008" s="105"/>
      <c r="F2008" s="105"/>
      <c r="G2008" s="105"/>
    </row>
    <row r="2009" spans="5:7" s="103" customFormat="1" x14ac:dyDescent="0.25">
      <c r="E2009" s="105"/>
      <c r="F2009" s="105"/>
      <c r="G2009" s="105"/>
    </row>
    <row r="2010" spans="5:7" s="103" customFormat="1" x14ac:dyDescent="0.25">
      <c r="E2010" s="105"/>
      <c r="F2010" s="105"/>
      <c r="G2010" s="105"/>
    </row>
    <row r="2011" spans="5:7" s="103" customFormat="1" x14ac:dyDescent="0.25">
      <c r="E2011" s="105"/>
      <c r="F2011" s="105"/>
      <c r="G2011" s="105"/>
    </row>
    <row r="2012" spans="5:7" s="103" customFormat="1" x14ac:dyDescent="0.25">
      <c r="E2012" s="105"/>
      <c r="F2012" s="105"/>
      <c r="G2012" s="105"/>
    </row>
    <row r="2013" spans="5:7" s="103" customFormat="1" x14ac:dyDescent="0.25">
      <c r="E2013" s="105"/>
      <c r="F2013" s="105"/>
      <c r="G2013" s="105"/>
    </row>
    <row r="2014" spans="5:7" s="103" customFormat="1" x14ac:dyDescent="0.25">
      <c r="E2014" s="105"/>
      <c r="F2014" s="105"/>
      <c r="G2014" s="105"/>
    </row>
    <row r="2015" spans="5:7" s="103" customFormat="1" x14ac:dyDescent="0.25">
      <c r="E2015" s="105"/>
      <c r="F2015" s="105"/>
      <c r="G2015" s="105"/>
    </row>
    <row r="2016" spans="5:7" s="103" customFormat="1" x14ac:dyDescent="0.25">
      <c r="E2016" s="105"/>
      <c r="F2016" s="105"/>
      <c r="G2016" s="105"/>
    </row>
    <row r="2017" spans="5:7" s="103" customFormat="1" x14ac:dyDescent="0.25">
      <c r="E2017" s="105"/>
      <c r="F2017" s="105"/>
      <c r="G2017" s="105"/>
    </row>
    <row r="2018" spans="5:7" s="103" customFormat="1" x14ac:dyDescent="0.25">
      <c r="E2018" s="105"/>
      <c r="F2018" s="105"/>
      <c r="G2018" s="105"/>
    </row>
    <row r="2019" spans="5:7" s="103" customFormat="1" x14ac:dyDescent="0.25">
      <c r="E2019" s="105"/>
      <c r="F2019" s="105"/>
      <c r="G2019" s="105"/>
    </row>
    <row r="2020" spans="5:7" s="103" customFormat="1" x14ac:dyDescent="0.25">
      <c r="E2020" s="105"/>
      <c r="F2020" s="105"/>
      <c r="G2020" s="105"/>
    </row>
    <row r="2021" spans="5:7" s="103" customFormat="1" x14ac:dyDescent="0.25">
      <c r="E2021" s="105"/>
      <c r="F2021" s="105"/>
      <c r="G2021" s="105"/>
    </row>
    <row r="2022" spans="5:7" s="103" customFormat="1" x14ac:dyDescent="0.25">
      <c r="E2022" s="105"/>
      <c r="F2022" s="105"/>
      <c r="G2022" s="105"/>
    </row>
    <row r="2023" spans="5:7" s="103" customFormat="1" x14ac:dyDescent="0.25">
      <c r="E2023" s="105"/>
      <c r="F2023" s="105"/>
      <c r="G2023" s="105"/>
    </row>
    <row r="2024" spans="5:7" s="103" customFormat="1" x14ac:dyDescent="0.25">
      <c r="E2024" s="105"/>
      <c r="F2024" s="105"/>
      <c r="G2024" s="105"/>
    </row>
    <row r="2025" spans="5:7" s="103" customFormat="1" x14ac:dyDescent="0.25">
      <c r="E2025" s="105"/>
      <c r="F2025" s="105"/>
      <c r="G2025" s="105"/>
    </row>
    <row r="2026" spans="5:7" s="103" customFormat="1" x14ac:dyDescent="0.25">
      <c r="E2026" s="105"/>
      <c r="F2026" s="105"/>
      <c r="G2026" s="105"/>
    </row>
    <row r="2027" spans="5:7" s="103" customFormat="1" x14ac:dyDescent="0.25">
      <c r="E2027" s="105"/>
      <c r="F2027" s="105"/>
      <c r="G2027" s="105"/>
    </row>
    <row r="2028" spans="5:7" s="103" customFormat="1" x14ac:dyDescent="0.25">
      <c r="E2028" s="105"/>
      <c r="F2028" s="105"/>
      <c r="G2028" s="105"/>
    </row>
    <row r="2029" spans="5:7" s="103" customFormat="1" x14ac:dyDescent="0.25">
      <c r="E2029" s="105"/>
      <c r="F2029" s="105"/>
      <c r="G2029" s="105"/>
    </row>
    <row r="2030" spans="5:7" s="103" customFormat="1" x14ac:dyDescent="0.25">
      <c r="E2030" s="105"/>
      <c r="F2030" s="105"/>
      <c r="G2030" s="105"/>
    </row>
    <row r="2031" spans="5:7" s="103" customFormat="1" x14ac:dyDescent="0.25">
      <c r="E2031" s="105"/>
      <c r="F2031" s="105"/>
      <c r="G2031" s="105"/>
    </row>
    <row r="2032" spans="5:7" s="103" customFormat="1" x14ac:dyDescent="0.25">
      <c r="E2032" s="105"/>
      <c r="F2032" s="105"/>
      <c r="G2032" s="105"/>
    </row>
    <row r="2033" spans="5:7" s="103" customFormat="1" x14ac:dyDescent="0.25">
      <c r="E2033" s="105"/>
      <c r="F2033" s="105"/>
      <c r="G2033" s="105"/>
    </row>
    <row r="2034" spans="5:7" s="103" customFormat="1" x14ac:dyDescent="0.25">
      <c r="E2034" s="105"/>
      <c r="F2034" s="105"/>
      <c r="G2034" s="105"/>
    </row>
    <row r="2035" spans="5:7" s="103" customFormat="1" x14ac:dyDescent="0.25">
      <c r="E2035" s="105"/>
      <c r="F2035" s="105"/>
      <c r="G2035" s="105"/>
    </row>
    <row r="2036" spans="5:7" s="103" customFormat="1" x14ac:dyDescent="0.25">
      <c r="E2036" s="105"/>
      <c r="F2036" s="105"/>
      <c r="G2036" s="105"/>
    </row>
    <row r="2037" spans="5:7" s="103" customFormat="1" x14ac:dyDescent="0.25">
      <c r="E2037" s="105"/>
      <c r="F2037" s="105"/>
      <c r="G2037" s="105"/>
    </row>
    <row r="2038" spans="5:7" s="103" customFormat="1" x14ac:dyDescent="0.25">
      <c r="E2038" s="105"/>
      <c r="F2038" s="105"/>
      <c r="G2038" s="105"/>
    </row>
    <row r="2039" spans="5:7" s="103" customFormat="1" x14ac:dyDescent="0.25">
      <c r="E2039" s="105"/>
      <c r="F2039" s="105"/>
      <c r="G2039" s="105"/>
    </row>
    <row r="2040" spans="5:7" s="103" customFormat="1" x14ac:dyDescent="0.25">
      <c r="E2040" s="105"/>
      <c r="F2040" s="105"/>
      <c r="G2040" s="105"/>
    </row>
    <row r="2041" spans="5:7" s="103" customFormat="1" x14ac:dyDescent="0.25">
      <c r="E2041" s="105"/>
      <c r="F2041" s="105"/>
      <c r="G2041" s="105"/>
    </row>
    <row r="2042" spans="5:7" s="103" customFormat="1" x14ac:dyDescent="0.25">
      <c r="E2042" s="105"/>
      <c r="F2042" s="105"/>
      <c r="G2042" s="105"/>
    </row>
    <row r="2043" spans="5:7" s="103" customFormat="1" x14ac:dyDescent="0.25">
      <c r="E2043" s="105"/>
      <c r="F2043" s="105"/>
      <c r="G2043" s="105"/>
    </row>
    <row r="2044" spans="5:7" s="103" customFormat="1" x14ac:dyDescent="0.25">
      <c r="E2044" s="105"/>
      <c r="F2044" s="105"/>
      <c r="G2044" s="105"/>
    </row>
    <row r="2045" spans="5:7" s="103" customFormat="1" x14ac:dyDescent="0.25">
      <c r="E2045" s="105"/>
      <c r="F2045" s="105"/>
      <c r="G2045" s="105"/>
    </row>
    <row r="2046" spans="5:7" s="103" customFormat="1" x14ac:dyDescent="0.25">
      <c r="E2046" s="105"/>
      <c r="F2046" s="105"/>
      <c r="G2046" s="105"/>
    </row>
    <row r="2047" spans="5:7" s="103" customFormat="1" x14ac:dyDescent="0.25">
      <c r="E2047" s="105"/>
      <c r="F2047" s="105"/>
      <c r="G2047" s="105"/>
    </row>
    <row r="2048" spans="5:7" s="103" customFormat="1" x14ac:dyDescent="0.25">
      <c r="E2048" s="105"/>
      <c r="F2048" s="105"/>
      <c r="G2048" s="105"/>
    </row>
    <row r="2049" spans="5:7" s="103" customFormat="1" x14ac:dyDescent="0.25">
      <c r="E2049" s="105"/>
      <c r="F2049" s="105"/>
      <c r="G2049" s="105"/>
    </row>
    <row r="2050" spans="5:7" s="103" customFormat="1" x14ac:dyDescent="0.25">
      <c r="E2050" s="105"/>
      <c r="F2050" s="105"/>
      <c r="G2050" s="105"/>
    </row>
    <row r="2051" spans="5:7" s="103" customFormat="1" x14ac:dyDescent="0.25">
      <c r="E2051" s="105"/>
      <c r="F2051" s="105"/>
      <c r="G2051" s="105"/>
    </row>
    <row r="2052" spans="5:7" s="103" customFormat="1" x14ac:dyDescent="0.25">
      <c r="E2052" s="105"/>
      <c r="F2052" s="105"/>
      <c r="G2052" s="105"/>
    </row>
    <row r="2053" spans="5:7" s="103" customFormat="1" x14ac:dyDescent="0.25">
      <c r="E2053" s="105"/>
      <c r="F2053" s="105"/>
      <c r="G2053" s="105"/>
    </row>
    <row r="2054" spans="5:7" s="103" customFormat="1" x14ac:dyDescent="0.25">
      <c r="E2054" s="105"/>
      <c r="F2054" s="105"/>
      <c r="G2054" s="105"/>
    </row>
    <row r="2055" spans="5:7" s="103" customFormat="1" x14ac:dyDescent="0.25">
      <c r="E2055" s="105"/>
      <c r="F2055" s="105"/>
      <c r="G2055" s="105"/>
    </row>
    <row r="2056" spans="5:7" s="103" customFormat="1" x14ac:dyDescent="0.25">
      <c r="E2056" s="105"/>
      <c r="F2056" s="105"/>
      <c r="G2056" s="105"/>
    </row>
    <row r="2057" spans="5:7" s="103" customFormat="1" x14ac:dyDescent="0.25">
      <c r="E2057" s="105"/>
      <c r="F2057" s="105"/>
      <c r="G2057" s="105"/>
    </row>
    <row r="2058" spans="5:7" s="103" customFormat="1" x14ac:dyDescent="0.25">
      <c r="E2058" s="105"/>
      <c r="F2058" s="105"/>
      <c r="G2058" s="105"/>
    </row>
    <row r="2059" spans="5:7" s="103" customFormat="1" x14ac:dyDescent="0.25">
      <c r="E2059" s="105"/>
      <c r="F2059" s="105"/>
      <c r="G2059" s="105"/>
    </row>
    <row r="2060" spans="5:7" s="103" customFormat="1" x14ac:dyDescent="0.25">
      <c r="E2060" s="105"/>
      <c r="F2060" s="105"/>
      <c r="G2060" s="105"/>
    </row>
    <row r="2061" spans="5:7" s="103" customFormat="1" x14ac:dyDescent="0.25">
      <c r="E2061" s="105"/>
      <c r="F2061" s="105"/>
      <c r="G2061" s="105"/>
    </row>
    <row r="2062" spans="5:7" s="103" customFormat="1" x14ac:dyDescent="0.25">
      <c r="E2062" s="105"/>
      <c r="F2062" s="105"/>
      <c r="G2062" s="105"/>
    </row>
    <row r="2063" spans="5:7" s="103" customFormat="1" x14ac:dyDescent="0.25">
      <c r="E2063" s="105"/>
      <c r="F2063" s="105"/>
      <c r="G2063" s="105"/>
    </row>
    <row r="2064" spans="5:7" s="103" customFormat="1" x14ac:dyDescent="0.25">
      <c r="E2064" s="105"/>
      <c r="F2064" s="105"/>
      <c r="G2064" s="105"/>
    </row>
    <row r="2065" spans="5:7" s="103" customFormat="1" x14ac:dyDescent="0.25">
      <c r="E2065" s="105"/>
      <c r="F2065" s="105"/>
      <c r="G2065" s="105"/>
    </row>
    <row r="2066" spans="5:7" s="103" customFormat="1" x14ac:dyDescent="0.25">
      <c r="E2066" s="105"/>
      <c r="F2066" s="105"/>
      <c r="G2066" s="105"/>
    </row>
    <row r="2067" spans="5:7" s="103" customFormat="1" x14ac:dyDescent="0.25">
      <c r="E2067" s="105"/>
      <c r="F2067" s="105"/>
      <c r="G2067" s="105"/>
    </row>
    <row r="2068" spans="5:7" s="103" customFormat="1" x14ac:dyDescent="0.25">
      <c r="E2068" s="105"/>
      <c r="F2068" s="105"/>
      <c r="G2068" s="105"/>
    </row>
    <row r="2069" spans="5:7" s="103" customFormat="1" x14ac:dyDescent="0.25">
      <c r="E2069" s="105"/>
      <c r="F2069" s="105"/>
      <c r="G2069" s="105"/>
    </row>
    <row r="2070" spans="5:7" s="103" customFormat="1" x14ac:dyDescent="0.25">
      <c r="E2070" s="105"/>
      <c r="F2070" s="105"/>
      <c r="G2070" s="105"/>
    </row>
    <row r="2071" spans="5:7" s="103" customFormat="1" x14ac:dyDescent="0.25">
      <c r="E2071" s="105"/>
      <c r="F2071" s="105"/>
      <c r="G2071" s="105"/>
    </row>
    <row r="2072" spans="5:7" s="103" customFormat="1" x14ac:dyDescent="0.25">
      <c r="E2072" s="105"/>
      <c r="F2072" s="105"/>
      <c r="G2072" s="105"/>
    </row>
    <row r="2073" spans="5:7" s="103" customFormat="1" x14ac:dyDescent="0.25">
      <c r="E2073" s="105"/>
      <c r="F2073" s="105"/>
      <c r="G2073" s="105"/>
    </row>
    <row r="2074" spans="5:7" s="103" customFormat="1" x14ac:dyDescent="0.25">
      <c r="E2074" s="105"/>
      <c r="F2074" s="105"/>
      <c r="G2074" s="105"/>
    </row>
    <row r="2075" spans="5:7" s="103" customFormat="1" x14ac:dyDescent="0.25">
      <c r="E2075" s="105"/>
      <c r="F2075" s="105"/>
      <c r="G2075" s="105"/>
    </row>
    <row r="2076" spans="5:7" s="103" customFormat="1" x14ac:dyDescent="0.25">
      <c r="E2076" s="105"/>
      <c r="F2076" s="105"/>
      <c r="G2076" s="105"/>
    </row>
    <row r="2077" spans="5:7" s="103" customFormat="1" x14ac:dyDescent="0.25">
      <c r="E2077" s="105"/>
      <c r="F2077" s="105"/>
      <c r="G2077" s="105"/>
    </row>
    <row r="2078" spans="5:7" s="103" customFormat="1" x14ac:dyDescent="0.25">
      <c r="E2078" s="105"/>
      <c r="F2078" s="105"/>
      <c r="G2078" s="105"/>
    </row>
    <row r="2079" spans="5:7" s="103" customFormat="1" x14ac:dyDescent="0.25">
      <c r="E2079" s="105"/>
      <c r="F2079" s="105"/>
      <c r="G2079" s="105"/>
    </row>
    <row r="2080" spans="5:7" s="103" customFormat="1" x14ac:dyDescent="0.25">
      <c r="E2080" s="105"/>
      <c r="F2080" s="105"/>
      <c r="G2080" s="105"/>
    </row>
    <row r="2081" spans="5:7" s="103" customFormat="1" x14ac:dyDescent="0.25">
      <c r="E2081" s="105"/>
      <c r="F2081" s="105"/>
      <c r="G2081" s="105"/>
    </row>
    <row r="2082" spans="5:7" s="103" customFormat="1" x14ac:dyDescent="0.25">
      <c r="E2082" s="105"/>
      <c r="F2082" s="105"/>
      <c r="G2082" s="105"/>
    </row>
    <row r="2083" spans="5:7" s="103" customFormat="1" x14ac:dyDescent="0.25">
      <c r="E2083" s="105"/>
      <c r="F2083" s="105"/>
      <c r="G2083" s="105"/>
    </row>
    <row r="2084" spans="5:7" s="103" customFormat="1" x14ac:dyDescent="0.25">
      <c r="E2084" s="105"/>
      <c r="F2084" s="105"/>
      <c r="G2084" s="105"/>
    </row>
    <row r="2085" spans="5:7" s="103" customFormat="1" x14ac:dyDescent="0.25">
      <c r="E2085" s="105"/>
      <c r="F2085" s="105"/>
      <c r="G2085" s="105"/>
    </row>
    <row r="2086" spans="5:7" s="103" customFormat="1" x14ac:dyDescent="0.25">
      <c r="E2086" s="105"/>
      <c r="F2086" s="105"/>
      <c r="G2086" s="105"/>
    </row>
    <row r="2087" spans="5:7" s="103" customFormat="1" x14ac:dyDescent="0.25">
      <c r="E2087" s="105"/>
      <c r="F2087" s="105"/>
      <c r="G2087" s="105"/>
    </row>
    <row r="2088" spans="5:7" s="103" customFormat="1" x14ac:dyDescent="0.25">
      <c r="E2088" s="105"/>
      <c r="F2088" s="105"/>
      <c r="G2088" s="105"/>
    </row>
    <row r="2089" spans="5:7" s="103" customFormat="1" x14ac:dyDescent="0.25">
      <c r="E2089" s="105"/>
      <c r="F2089" s="105"/>
      <c r="G2089" s="105"/>
    </row>
    <row r="2090" spans="5:7" s="103" customFormat="1" x14ac:dyDescent="0.25">
      <c r="E2090" s="105"/>
      <c r="F2090" s="105"/>
      <c r="G2090" s="105"/>
    </row>
    <row r="2091" spans="5:7" s="103" customFormat="1" x14ac:dyDescent="0.25">
      <c r="E2091" s="105"/>
      <c r="F2091" s="105"/>
      <c r="G2091" s="105"/>
    </row>
    <row r="2092" spans="5:7" s="103" customFormat="1" x14ac:dyDescent="0.25">
      <c r="E2092" s="105"/>
      <c r="F2092" s="105"/>
      <c r="G2092" s="105"/>
    </row>
    <row r="2093" spans="5:7" s="103" customFormat="1" x14ac:dyDescent="0.25">
      <c r="E2093" s="105"/>
      <c r="F2093" s="105"/>
      <c r="G2093" s="105"/>
    </row>
    <row r="2094" spans="5:7" s="103" customFormat="1" x14ac:dyDescent="0.25">
      <c r="E2094" s="105"/>
      <c r="F2094" s="105"/>
      <c r="G2094" s="105"/>
    </row>
    <row r="2095" spans="5:7" s="103" customFormat="1" x14ac:dyDescent="0.25">
      <c r="E2095" s="105"/>
      <c r="F2095" s="105"/>
      <c r="G2095" s="105"/>
    </row>
    <row r="2096" spans="5:7" s="103" customFormat="1" x14ac:dyDescent="0.25">
      <c r="E2096" s="105"/>
      <c r="F2096" s="105"/>
      <c r="G2096" s="105"/>
    </row>
    <row r="2097" spans="5:7" s="103" customFormat="1" x14ac:dyDescent="0.25">
      <c r="E2097" s="105"/>
      <c r="F2097" s="105"/>
      <c r="G2097" s="105"/>
    </row>
    <row r="2098" spans="5:7" s="103" customFormat="1" x14ac:dyDescent="0.25">
      <c r="E2098" s="105"/>
      <c r="F2098" s="105"/>
      <c r="G2098" s="105"/>
    </row>
    <row r="2099" spans="5:7" s="103" customFormat="1" x14ac:dyDescent="0.25">
      <c r="E2099" s="105"/>
      <c r="F2099" s="105"/>
      <c r="G2099" s="105"/>
    </row>
    <row r="2100" spans="5:7" s="103" customFormat="1" x14ac:dyDescent="0.25">
      <c r="E2100" s="105"/>
      <c r="F2100" s="105"/>
      <c r="G2100" s="105"/>
    </row>
    <row r="2101" spans="5:7" s="103" customFormat="1" x14ac:dyDescent="0.25">
      <c r="E2101" s="105"/>
      <c r="F2101" s="105"/>
      <c r="G2101" s="105"/>
    </row>
    <row r="2102" spans="5:7" s="103" customFormat="1" x14ac:dyDescent="0.25">
      <c r="E2102" s="105"/>
      <c r="F2102" s="105"/>
      <c r="G2102" s="105"/>
    </row>
    <row r="2103" spans="5:7" s="103" customFormat="1" x14ac:dyDescent="0.25">
      <c r="E2103" s="105"/>
      <c r="F2103" s="105"/>
      <c r="G2103" s="105"/>
    </row>
    <row r="2104" spans="5:7" s="103" customFormat="1" x14ac:dyDescent="0.25">
      <c r="E2104" s="105"/>
      <c r="F2104" s="105"/>
      <c r="G2104" s="105"/>
    </row>
    <row r="2105" spans="5:7" s="103" customFormat="1" x14ac:dyDescent="0.25">
      <c r="E2105" s="105"/>
      <c r="F2105" s="105"/>
      <c r="G2105" s="105"/>
    </row>
    <row r="2106" spans="5:7" s="103" customFormat="1" x14ac:dyDescent="0.25">
      <c r="E2106" s="105"/>
      <c r="F2106" s="105"/>
      <c r="G2106" s="105"/>
    </row>
    <row r="2107" spans="5:7" s="103" customFormat="1" x14ac:dyDescent="0.25">
      <c r="E2107" s="105"/>
      <c r="F2107" s="105"/>
      <c r="G2107" s="105"/>
    </row>
    <row r="2108" spans="5:7" s="103" customFormat="1" x14ac:dyDescent="0.25">
      <c r="E2108" s="105"/>
      <c r="F2108" s="105"/>
      <c r="G2108" s="105"/>
    </row>
    <row r="2109" spans="5:7" s="103" customFormat="1" x14ac:dyDescent="0.25">
      <c r="E2109" s="105"/>
      <c r="F2109" s="105"/>
      <c r="G2109" s="105"/>
    </row>
    <row r="2110" spans="5:7" s="103" customFormat="1" x14ac:dyDescent="0.25">
      <c r="E2110" s="105"/>
      <c r="F2110" s="105"/>
      <c r="G2110" s="105"/>
    </row>
    <row r="2111" spans="5:7" s="103" customFormat="1" x14ac:dyDescent="0.25">
      <c r="E2111" s="105"/>
      <c r="F2111" s="105"/>
      <c r="G2111" s="105"/>
    </row>
    <row r="2112" spans="5:7" s="103" customFormat="1" x14ac:dyDescent="0.25">
      <c r="E2112" s="105"/>
      <c r="F2112" s="105"/>
      <c r="G2112" s="105"/>
    </row>
    <row r="2113" spans="5:7" s="103" customFormat="1" x14ac:dyDescent="0.25">
      <c r="E2113" s="105"/>
      <c r="F2113" s="105"/>
      <c r="G2113" s="105"/>
    </row>
    <row r="2114" spans="5:7" s="103" customFormat="1" x14ac:dyDescent="0.25">
      <c r="E2114" s="105"/>
      <c r="F2114" s="105"/>
      <c r="G2114" s="105"/>
    </row>
    <row r="2115" spans="5:7" s="103" customFormat="1" x14ac:dyDescent="0.25">
      <c r="E2115" s="105"/>
      <c r="F2115" s="105"/>
      <c r="G2115" s="105"/>
    </row>
    <row r="2116" spans="5:7" s="103" customFormat="1" x14ac:dyDescent="0.25">
      <c r="E2116" s="105"/>
      <c r="F2116" s="105"/>
      <c r="G2116" s="105"/>
    </row>
    <row r="2117" spans="5:7" s="103" customFormat="1" x14ac:dyDescent="0.25">
      <c r="E2117" s="105"/>
      <c r="F2117" s="105"/>
      <c r="G2117" s="105"/>
    </row>
    <row r="2118" spans="5:7" s="103" customFormat="1" x14ac:dyDescent="0.25">
      <c r="E2118" s="105"/>
      <c r="F2118" s="105"/>
      <c r="G2118" s="105"/>
    </row>
    <row r="2119" spans="5:7" s="103" customFormat="1" x14ac:dyDescent="0.25">
      <c r="E2119" s="105"/>
      <c r="F2119" s="105"/>
      <c r="G2119" s="105"/>
    </row>
    <row r="2120" spans="5:7" s="103" customFormat="1" x14ac:dyDescent="0.25">
      <c r="E2120" s="105"/>
      <c r="F2120" s="105"/>
      <c r="G2120" s="105"/>
    </row>
    <row r="2121" spans="5:7" s="103" customFormat="1" x14ac:dyDescent="0.25">
      <c r="E2121" s="105"/>
      <c r="F2121" s="105"/>
      <c r="G2121" s="105"/>
    </row>
    <row r="2122" spans="5:7" s="103" customFormat="1" x14ac:dyDescent="0.25">
      <c r="E2122" s="105"/>
      <c r="F2122" s="105"/>
      <c r="G2122" s="105"/>
    </row>
    <row r="2123" spans="5:7" s="103" customFormat="1" x14ac:dyDescent="0.25">
      <c r="E2123" s="105"/>
      <c r="F2123" s="105"/>
      <c r="G2123" s="105"/>
    </row>
    <row r="2124" spans="5:7" s="103" customFormat="1" x14ac:dyDescent="0.25">
      <c r="E2124" s="105"/>
      <c r="F2124" s="105"/>
      <c r="G2124" s="105"/>
    </row>
    <row r="2125" spans="5:7" s="103" customFormat="1" x14ac:dyDescent="0.25">
      <c r="E2125" s="105"/>
      <c r="F2125" s="105"/>
      <c r="G2125" s="105"/>
    </row>
    <row r="2126" spans="5:7" s="103" customFormat="1" x14ac:dyDescent="0.25">
      <c r="E2126" s="105"/>
      <c r="F2126" s="105"/>
      <c r="G2126" s="105"/>
    </row>
    <row r="2127" spans="5:7" s="103" customFormat="1" x14ac:dyDescent="0.25">
      <c r="E2127" s="105"/>
      <c r="F2127" s="105"/>
      <c r="G2127" s="105"/>
    </row>
    <row r="2128" spans="5:7" s="103" customFormat="1" x14ac:dyDescent="0.25">
      <c r="E2128" s="105"/>
      <c r="F2128" s="105"/>
      <c r="G2128" s="105"/>
    </row>
    <row r="2129" spans="5:7" s="103" customFormat="1" x14ac:dyDescent="0.25">
      <c r="E2129" s="105"/>
      <c r="F2129" s="105"/>
      <c r="G2129" s="105"/>
    </row>
    <row r="2130" spans="5:7" s="103" customFormat="1" x14ac:dyDescent="0.25">
      <c r="E2130" s="105"/>
      <c r="F2130" s="105"/>
      <c r="G2130" s="105"/>
    </row>
    <row r="2131" spans="5:7" s="103" customFormat="1" x14ac:dyDescent="0.25">
      <c r="E2131" s="105"/>
      <c r="F2131" s="105"/>
      <c r="G2131" s="105"/>
    </row>
    <row r="2132" spans="5:7" s="103" customFormat="1" x14ac:dyDescent="0.25">
      <c r="E2132" s="105"/>
      <c r="F2132" s="105"/>
      <c r="G2132" s="105"/>
    </row>
    <row r="2133" spans="5:7" s="103" customFormat="1" x14ac:dyDescent="0.25">
      <c r="E2133" s="105"/>
      <c r="F2133" s="105"/>
      <c r="G2133" s="105"/>
    </row>
    <row r="2134" spans="5:7" s="103" customFormat="1" x14ac:dyDescent="0.25">
      <c r="E2134" s="105"/>
      <c r="F2134" s="105"/>
      <c r="G2134" s="105"/>
    </row>
    <row r="2135" spans="5:7" s="103" customFormat="1" x14ac:dyDescent="0.25">
      <c r="E2135" s="105"/>
      <c r="F2135" s="105"/>
      <c r="G2135" s="105"/>
    </row>
    <row r="2136" spans="5:7" s="103" customFormat="1" x14ac:dyDescent="0.25">
      <c r="E2136" s="105"/>
      <c r="F2136" s="105"/>
      <c r="G2136" s="105"/>
    </row>
    <row r="2137" spans="5:7" s="103" customFormat="1" x14ac:dyDescent="0.25">
      <c r="E2137" s="105"/>
      <c r="F2137" s="105"/>
      <c r="G2137" s="105"/>
    </row>
  </sheetData>
  <mergeCells count="1">
    <mergeCell ref="B1:F1"/>
  </mergeCells>
  <phoneticPr fontId="5" type="noConversion"/>
  <printOptions horizontalCentered="1"/>
  <pageMargins left="0.35433070866141736" right="0.15748031496062992" top="0.47244094488188981" bottom="0.39370078740157483" header="0.31496062992125984" footer="0.39370078740157483"/>
  <pageSetup paperSize="9" scale="67" orientation="portrait" r:id="rId1"/>
  <headerFooter alignWithMargins="0">
    <oddHeader xml:space="preserve">&amp;R1. melléklet
</oddHeader>
  </headerFooter>
  <rowBreaks count="1" manualBreakCount="1">
    <brk id="52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Layout" zoomScaleNormal="100" workbookViewId="0">
      <selection activeCell="F24" sqref="F24"/>
    </sheetView>
  </sheetViews>
  <sheetFormatPr defaultRowHeight="15.75" x14ac:dyDescent="0.25"/>
  <cols>
    <col min="1" max="1" width="9.33203125" style="29"/>
    <col min="2" max="2" width="45.6640625" style="29" customWidth="1"/>
    <col min="3" max="3" width="18.33203125" style="29" customWidth="1"/>
    <col min="4" max="4" width="16.5" style="29" bestFit="1" customWidth="1"/>
    <col min="5" max="5" width="16.33203125" style="29" bestFit="1" customWidth="1"/>
    <col min="6" max="6" width="16.83203125" style="29" bestFit="1" customWidth="1"/>
    <col min="7" max="16384" width="9.33203125" style="29"/>
  </cols>
  <sheetData>
    <row r="1" spans="1:13" x14ac:dyDescent="0.25">
      <c r="B1" s="205" t="s">
        <v>415</v>
      </c>
      <c r="C1" s="205"/>
      <c r="D1" s="205"/>
      <c r="E1" s="205"/>
      <c r="F1" s="30"/>
      <c r="G1" s="83"/>
      <c r="H1" s="83"/>
      <c r="I1" s="83"/>
      <c r="J1" s="83"/>
      <c r="K1" s="83"/>
      <c r="L1" s="83"/>
      <c r="M1" s="36"/>
    </row>
    <row r="2" spans="1:13" x14ac:dyDescent="0.25">
      <c r="A2" s="31"/>
      <c r="B2" s="31" t="s">
        <v>39</v>
      </c>
      <c r="C2" s="31" t="s">
        <v>34</v>
      </c>
      <c r="D2" s="31" t="s">
        <v>35</v>
      </c>
      <c r="E2" s="31" t="s">
        <v>36</v>
      </c>
      <c r="F2" s="31" t="s">
        <v>40</v>
      </c>
      <c r="G2" s="83"/>
      <c r="H2" s="83"/>
      <c r="I2" s="83"/>
      <c r="J2" s="83"/>
      <c r="K2" s="83"/>
      <c r="L2" s="83"/>
      <c r="M2" s="36"/>
    </row>
    <row r="3" spans="1:13" s="43" customFormat="1" x14ac:dyDescent="0.25">
      <c r="A3" s="173"/>
      <c r="B3" s="173" t="s">
        <v>3</v>
      </c>
      <c r="C3" s="90" t="s">
        <v>379</v>
      </c>
      <c r="D3" s="173" t="s">
        <v>345</v>
      </c>
      <c r="E3" s="173" t="s">
        <v>346</v>
      </c>
      <c r="F3" s="173" t="s">
        <v>378</v>
      </c>
      <c r="G3" s="83"/>
      <c r="H3" s="83"/>
      <c r="I3" s="83"/>
      <c r="J3" s="83"/>
      <c r="K3" s="83"/>
      <c r="L3" s="83"/>
      <c r="M3" s="83"/>
    </row>
    <row r="4" spans="1:13" x14ac:dyDescent="0.25">
      <c r="A4" s="175">
        <v>1</v>
      </c>
      <c r="B4" s="176" t="s">
        <v>61</v>
      </c>
      <c r="C4" s="51">
        <f>'1'!D10</f>
        <v>40200616</v>
      </c>
      <c r="D4" s="51">
        <f t="shared" ref="D4:F5" si="0">C4*1.02</f>
        <v>41004628.32</v>
      </c>
      <c r="E4" s="51">
        <f t="shared" si="0"/>
        <v>41824720.886399999</v>
      </c>
      <c r="F4" s="51">
        <f t="shared" si="0"/>
        <v>42661215.304127999</v>
      </c>
    </row>
    <row r="5" spans="1:13" ht="31.5" x14ac:dyDescent="0.25">
      <c r="A5" s="84">
        <v>2</v>
      </c>
      <c r="B5" s="50" t="s">
        <v>67</v>
      </c>
      <c r="C5" s="53">
        <f>'1'!D15</f>
        <v>1054188</v>
      </c>
      <c r="D5" s="53">
        <f t="shared" si="0"/>
        <v>1075271.76</v>
      </c>
      <c r="E5" s="53">
        <f t="shared" si="0"/>
        <v>1096777.1952</v>
      </c>
      <c r="F5" s="53">
        <f t="shared" si="0"/>
        <v>1118712.7391039999</v>
      </c>
    </row>
    <row r="6" spans="1:13" ht="31.5" x14ac:dyDescent="0.25">
      <c r="A6" s="84">
        <v>3</v>
      </c>
      <c r="B6" s="50" t="s">
        <v>73</v>
      </c>
      <c r="C6" s="53">
        <f>'1'!D22</f>
        <v>15000000</v>
      </c>
      <c r="D6" s="53">
        <v>0</v>
      </c>
      <c r="E6" s="53">
        <v>0</v>
      </c>
      <c r="F6" s="53">
        <f>E6*1.02</f>
        <v>0</v>
      </c>
    </row>
    <row r="7" spans="1:13" x14ac:dyDescent="0.25">
      <c r="A7" s="84">
        <v>4</v>
      </c>
      <c r="B7" s="50" t="s">
        <v>83</v>
      </c>
      <c r="C7" s="53">
        <f>'1'!D36</f>
        <v>71680000</v>
      </c>
      <c r="D7" s="53">
        <f>C7*1.1</f>
        <v>78848000</v>
      </c>
      <c r="E7" s="53">
        <f>D7*1.05</f>
        <v>82790400</v>
      </c>
      <c r="F7" s="53">
        <f>E7</f>
        <v>82790400</v>
      </c>
    </row>
    <row r="8" spans="1:13" x14ac:dyDescent="0.25">
      <c r="A8" s="84">
        <v>5</v>
      </c>
      <c r="B8" s="50" t="s">
        <v>91</v>
      </c>
      <c r="C8" s="53">
        <f>'1'!D52</f>
        <v>37894233</v>
      </c>
      <c r="D8" s="53">
        <f>C8*1.2</f>
        <v>45473079.600000001</v>
      </c>
      <c r="E8" s="53">
        <f>D8*1.1</f>
        <v>50020387.560000002</v>
      </c>
      <c r="F8" s="53">
        <f>E8*1.02</f>
        <v>51020795.3112</v>
      </c>
    </row>
    <row r="9" spans="1:13" x14ac:dyDescent="0.25">
      <c r="A9" s="84">
        <v>6</v>
      </c>
      <c r="B9" s="50" t="s">
        <v>97</v>
      </c>
      <c r="C9" s="53">
        <f>'1'!D58</f>
        <v>0</v>
      </c>
      <c r="D9" s="53">
        <f>C9*1.02</f>
        <v>0</v>
      </c>
      <c r="E9" s="53">
        <f>D9*1.02</f>
        <v>0</v>
      </c>
      <c r="F9" s="53">
        <f>E9*1.02</f>
        <v>0</v>
      </c>
    </row>
    <row r="10" spans="1:13" x14ac:dyDescent="0.25">
      <c r="A10" s="84">
        <v>7</v>
      </c>
      <c r="B10" s="50" t="s">
        <v>100</v>
      </c>
      <c r="C10" s="109">
        <f>'1'!D64</f>
        <v>2000000</v>
      </c>
      <c r="D10" s="53">
        <v>500000</v>
      </c>
      <c r="E10" s="53">
        <v>550000</v>
      </c>
      <c r="F10" s="53">
        <v>580000</v>
      </c>
    </row>
    <row r="11" spans="1:13" x14ac:dyDescent="0.25">
      <c r="A11" s="84">
        <v>8</v>
      </c>
      <c r="B11" s="50" t="s">
        <v>103</v>
      </c>
      <c r="C11" s="53">
        <f>'1'!D70</f>
        <v>10000000</v>
      </c>
      <c r="D11" s="53">
        <v>0</v>
      </c>
      <c r="E11" s="53">
        <f>D11*1.02</f>
        <v>0</v>
      </c>
      <c r="F11" s="53">
        <f>E11*1.02</f>
        <v>0</v>
      </c>
    </row>
    <row r="12" spans="1:13" x14ac:dyDescent="0.25">
      <c r="A12" s="84">
        <v>12</v>
      </c>
      <c r="B12" s="50" t="s">
        <v>123</v>
      </c>
      <c r="C12" s="53">
        <f>'1'!D101</f>
        <v>118022321</v>
      </c>
      <c r="D12" s="53">
        <v>46629618</v>
      </c>
      <c r="E12" s="53">
        <v>30846888</v>
      </c>
      <c r="F12" s="53">
        <v>29682793</v>
      </c>
    </row>
    <row r="13" spans="1:13" x14ac:dyDescent="0.25">
      <c r="A13" s="84">
        <v>13</v>
      </c>
      <c r="B13" s="54" t="s">
        <v>241</v>
      </c>
      <c r="C13" s="55">
        <f>SUM(C4:C12)</f>
        <v>295851358</v>
      </c>
      <c r="D13" s="55">
        <f>SUM(D4:D12)</f>
        <v>213530597.68000001</v>
      </c>
      <c r="E13" s="55">
        <f>SUM(E4:E12)</f>
        <v>207129173.64160001</v>
      </c>
      <c r="F13" s="55">
        <f>SUM(F4:F12)</f>
        <v>207853916.35443199</v>
      </c>
    </row>
    <row r="14" spans="1:13" x14ac:dyDescent="0.25">
      <c r="A14" s="84">
        <v>14</v>
      </c>
      <c r="B14" s="50" t="s">
        <v>4</v>
      </c>
      <c r="C14" s="52">
        <f>'2'!D22</f>
        <v>34820410</v>
      </c>
      <c r="D14" s="53">
        <f>C14*1.1</f>
        <v>38302451</v>
      </c>
      <c r="E14" s="53">
        <f>D14*1.05</f>
        <v>40217573.550000004</v>
      </c>
      <c r="F14" s="53">
        <f>E14*1.08</f>
        <v>43434979.434000008</v>
      </c>
    </row>
    <row r="15" spans="1:13" ht="31.5" x14ac:dyDescent="0.25">
      <c r="A15" s="84">
        <v>15</v>
      </c>
      <c r="B15" s="50" t="s">
        <v>143</v>
      </c>
      <c r="C15" s="52">
        <f>'2'!D23</f>
        <v>5354534</v>
      </c>
      <c r="D15" s="53">
        <f>C15*1.1</f>
        <v>5889987.4000000004</v>
      </c>
      <c r="E15" s="53">
        <f>D15*1.05</f>
        <v>6184486.7700000005</v>
      </c>
      <c r="F15" s="53">
        <f>E15*1.08</f>
        <v>6679245.711600001</v>
      </c>
    </row>
    <row r="16" spans="1:13" x14ac:dyDescent="0.25">
      <c r="A16" s="84">
        <v>16</v>
      </c>
      <c r="B16" s="50" t="s">
        <v>168</v>
      </c>
      <c r="C16" s="52">
        <f>'2'!D48</f>
        <v>87530000</v>
      </c>
      <c r="D16" s="53">
        <f>C16*1.05</f>
        <v>91906500</v>
      </c>
      <c r="E16" s="53">
        <f>D16*1.03</f>
        <v>94663695</v>
      </c>
      <c r="F16" s="53">
        <f>E16*1.02</f>
        <v>96556968.900000006</v>
      </c>
    </row>
    <row r="17" spans="1:6" x14ac:dyDescent="0.25">
      <c r="A17" s="84">
        <v>17</v>
      </c>
      <c r="B17" s="50" t="s">
        <v>177</v>
      </c>
      <c r="C17" s="52">
        <f>'2'!D61</f>
        <v>4200000</v>
      </c>
      <c r="D17" s="53">
        <f>C17*1.05</f>
        <v>4410000</v>
      </c>
      <c r="E17" s="53">
        <f>D17*1.03</f>
        <v>4542300</v>
      </c>
      <c r="F17" s="53">
        <f>E17*1.02</f>
        <v>4633146</v>
      </c>
    </row>
    <row r="18" spans="1:6" x14ac:dyDescent="0.25">
      <c r="A18" s="84">
        <v>18</v>
      </c>
      <c r="B18" s="50" t="s">
        <v>190</v>
      </c>
      <c r="C18" s="52">
        <f>'2'!D78</f>
        <v>36750606</v>
      </c>
      <c r="D18" s="53">
        <f>C18*1.05</f>
        <v>38588136.300000004</v>
      </c>
      <c r="E18" s="53">
        <f>D18*1.02</f>
        <v>39359899.026000008</v>
      </c>
      <c r="F18" s="53">
        <f>E18*1.02</f>
        <v>40147097.006520011</v>
      </c>
    </row>
    <row r="19" spans="1:6" x14ac:dyDescent="0.25">
      <c r="A19" s="84">
        <v>19</v>
      </c>
      <c r="B19" s="50" t="s">
        <v>198</v>
      </c>
      <c r="C19" s="52">
        <f>'2'!D86</f>
        <v>60253717.68</v>
      </c>
      <c r="D19" s="53">
        <v>10000000</v>
      </c>
      <c r="E19" s="53">
        <v>5000000</v>
      </c>
      <c r="F19" s="53">
        <v>10142483</v>
      </c>
    </row>
    <row r="20" spans="1:6" x14ac:dyDescent="0.25">
      <c r="A20" s="84">
        <v>20</v>
      </c>
      <c r="B20" s="50" t="s">
        <v>44</v>
      </c>
      <c r="C20" s="52">
        <f>'2'!D91</f>
        <v>33681126.439999998</v>
      </c>
      <c r="D20" s="53">
        <v>2000000</v>
      </c>
      <c r="E20" s="53">
        <v>3000000</v>
      </c>
      <c r="F20" s="53"/>
    </row>
    <row r="21" spans="1:6" x14ac:dyDescent="0.25">
      <c r="A21" s="84">
        <v>21</v>
      </c>
      <c r="B21" s="50" t="s">
        <v>211</v>
      </c>
      <c r="C21" s="52">
        <f>'2'!D101</f>
        <v>31465770</v>
      </c>
      <c r="D21" s="53">
        <v>20602425</v>
      </c>
      <c r="E21" s="53">
        <v>12293499</v>
      </c>
      <c r="F21" s="53">
        <v>4354921</v>
      </c>
    </row>
    <row r="22" spans="1:6" x14ac:dyDescent="0.25">
      <c r="A22" s="84">
        <v>22</v>
      </c>
      <c r="B22" s="50" t="s">
        <v>232</v>
      </c>
      <c r="C22" s="52">
        <f>'2'!D132</f>
        <v>1795194</v>
      </c>
      <c r="D22" s="53">
        <f>C22*1.02</f>
        <v>1831097.8800000001</v>
      </c>
      <c r="E22" s="53">
        <f>D22*1.02</f>
        <v>1867719.8376000002</v>
      </c>
      <c r="F22" s="53">
        <f>E22*1.02+2-1</f>
        <v>1905075.2343520003</v>
      </c>
    </row>
    <row r="23" spans="1:6" x14ac:dyDescent="0.25">
      <c r="A23" s="84">
        <v>23</v>
      </c>
      <c r="B23" s="56" t="s">
        <v>242</v>
      </c>
      <c r="C23" s="57">
        <f>SUM(C14:C22)</f>
        <v>295851358.12</v>
      </c>
      <c r="D23" s="55">
        <f>SUM(D14:D22)</f>
        <v>213530597.58000001</v>
      </c>
      <c r="E23" s="55">
        <f>SUM(E14:E22)</f>
        <v>207129173.18360001</v>
      </c>
      <c r="F23" s="55">
        <f>SUM(F14:F22)</f>
        <v>207853916.28647199</v>
      </c>
    </row>
    <row r="24" spans="1:6" x14ac:dyDescent="0.25">
      <c r="D24" s="45"/>
      <c r="E24" s="45"/>
      <c r="F24" s="45"/>
    </row>
  </sheetData>
  <mergeCells count="1">
    <mergeCell ref="B1:E1"/>
  </mergeCells>
  <phoneticPr fontId="5" type="noConversion"/>
  <pageMargins left="0.75" right="0.75" top="1" bottom="1" header="0.5" footer="0.5"/>
  <pageSetup paperSize="9" scale="78" orientation="portrait" r:id="rId1"/>
  <headerFooter alignWithMargins="0">
    <oddHeader>&amp;R10.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"/>
  <sheetViews>
    <sheetView view="pageLayout" zoomScale="70" zoomScaleNormal="99" zoomScaleSheetLayoutView="99" zoomScalePageLayoutView="70" workbookViewId="0">
      <selection activeCell="A134" sqref="A134"/>
    </sheetView>
  </sheetViews>
  <sheetFormatPr defaultRowHeight="15.75" x14ac:dyDescent="0.25"/>
  <cols>
    <col min="1" max="1" width="10.1640625" style="3" customWidth="1"/>
    <col min="2" max="2" width="58.83203125" style="3" customWidth="1"/>
    <col min="3" max="6" width="18" style="16" customWidth="1"/>
    <col min="7" max="7" width="20.1640625" style="16" customWidth="1"/>
    <col min="8" max="8" width="14.6640625" style="3" bestFit="1" customWidth="1"/>
    <col min="9" max="9" width="10.6640625" style="3" bestFit="1" customWidth="1"/>
    <col min="10" max="11" width="9.33203125" style="3"/>
    <col min="12" max="12" width="12.1640625" style="3" customWidth="1"/>
    <col min="13" max="16384" width="9.33203125" style="3"/>
  </cols>
  <sheetData>
    <row r="1" spans="1:8" x14ac:dyDescent="0.25">
      <c r="A1" s="155"/>
      <c r="B1" s="177" t="s">
        <v>388</v>
      </c>
      <c r="C1" s="177"/>
      <c r="D1" s="177"/>
      <c r="E1" s="177"/>
      <c r="F1" s="177"/>
      <c r="G1" s="156"/>
    </row>
    <row r="2" spans="1:8" x14ac:dyDescent="0.25">
      <c r="A2" s="1"/>
      <c r="B2" s="2" t="s">
        <v>39</v>
      </c>
      <c r="C2" s="2" t="s">
        <v>34</v>
      </c>
      <c r="D2" s="2" t="s">
        <v>35</v>
      </c>
      <c r="E2" s="2" t="s">
        <v>36</v>
      </c>
      <c r="F2" s="2" t="s">
        <v>40</v>
      </c>
      <c r="G2" s="2" t="s">
        <v>41</v>
      </c>
    </row>
    <row r="3" spans="1:8" ht="47.25" x14ac:dyDescent="0.25">
      <c r="A3" s="2"/>
      <c r="B3" s="17" t="s">
        <v>334</v>
      </c>
      <c r="C3" s="18" t="s">
        <v>381</v>
      </c>
      <c r="D3" s="18" t="s">
        <v>387</v>
      </c>
      <c r="E3" s="18" t="s">
        <v>314</v>
      </c>
      <c r="F3" s="18" t="s">
        <v>315</v>
      </c>
      <c r="G3" s="18" t="s">
        <v>316</v>
      </c>
    </row>
    <row r="4" spans="1:8" x14ac:dyDescent="0.25">
      <c r="A4" s="5">
        <v>1</v>
      </c>
      <c r="B4" s="6" t="s">
        <v>125</v>
      </c>
      <c r="C4" s="99">
        <f>22035790-300000</f>
        <v>21735790</v>
      </c>
      <c r="D4" s="99">
        <v>21735790</v>
      </c>
      <c r="E4" s="99">
        <f t="shared" ref="E4:E16" si="0">D4-F4</f>
        <v>18985790</v>
      </c>
      <c r="F4" s="99">
        <v>2750000</v>
      </c>
      <c r="G4" s="99">
        <v>0</v>
      </c>
      <c r="H4" s="87"/>
    </row>
    <row r="5" spans="1:8" x14ac:dyDescent="0.25">
      <c r="A5" s="5">
        <v>2</v>
      </c>
      <c r="B5" s="6" t="s">
        <v>126</v>
      </c>
      <c r="C5" s="99"/>
      <c r="D5" s="99">
        <v>0</v>
      </c>
      <c r="E5" s="99">
        <f t="shared" si="0"/>
        <v>0</v>
      </c>
      <c r="F5" s="7">
        <v>0</v>
      </c>
      <c r="G5" s="7">
        <v>0</v>
      </c>
      <c r="H5" s="87"/>
    </row>
    <row r="6" spans="1:8" x14ac:dyDescent="0.25">
      <c r="A6" s="5">
        <v>3</v>
      </c>
      <c r="B6" s="6" t="s">
        <v>127</v>
      </c>
      <c r="C6" s="99">
        <f>627000</f>
        <v>627000</v>
      </c>
      <c r="D6" s="99">
        <v>1286000</v>
      </c>
      <c r="E6" s="99">
        <f t="shared" si="0"/>
        <v>1286000</v>
      </c>
      <c r="F6" s="7"/>
      <c r="G6" s="7">
        <v>0</v>
      </c>
    </row>
    <row r="7" spans="1:8" ht="31.5" x14ac:dyDescent="0.25">
      <c r="A7" s="5">
        <v>4</v>
      </c>
      <c r="B7" s="6" t="s">
        <v>128</v>
      </c>
      <c r="C7" s="99">
        <v>500000</v>
      </c>
      <c r="D7" s="99">
        <v>800000</v>
      </c>
      <c r="E7" s="99">
        <f t="shared" si="0"/>
        <v>800000</v>
      </c>
      <c r="F7" s="7">
        <v>0</v>
      </c>
      <c r="G7" s="7">
        <v>0</v>
      </c>
    </row>
    <row r="8" spans="1:8" x14ac:dyDescent="0.25">
      <c r="A8" s="2"/>
      <c r="B8" s="6" t="s">
        <v>129</v>
      </c>
      <c r="C8" s="99"/>
      <c r="D8" s="99">
        <v>0</v>
      </c>
      <c r="E8" s="99">
        <f t="shared" si="0"/>
        <v>0</v>
      </c>
      <c r="F8" s="7">
        <v>0</v>
      </c>
      <c r="G8" s="7">
        <v>0</v>
      </c>
    </row>
    <row r="9" spans="1:8" x14ac:dyDescent="0.25">
      <c r="A9" s="5">
        <v>5</v>
      </c>
      <c r="B9" s="6" t="s">
        <v>130</v>
      </c>
      <c r="C9" s="99">
        <v>1828000</v>
      </c>
      <c r="D9" s="99">
        <v>1828000</v>
      </c>
      <c r="E9" s="99">
        <f t="shared" si="0"/>
        <v>1828000</v>
      </c>
      <c r="F9" s="7">
        <v>0</v>
      </c>
      <c r="G9" s="7">
        <v>0</v>
      </c>
    </row>
    <row r="10" spans="1:8" x14ac:dyDescent="0.25">
      <c r="A10" s="5">
        <v>6</v>
      </c>
      <c r="B10" s="6" t="s">
        <v>131</v>
      </c>
      <c r="C10" s="99"/>
      <c r="D10" s="99">
        <v>0</v>
      </c>
      <c r="E10" s="99">
        <f t="shared" si="0"/>
        <v>0</v>
      </c>
      <c r="F10" s="7"/>
      <c r="G10" s="7">
        <v>0</v>
      </c>
    </row>
    <row r="11" spans="1:8" x14ac:dyDescent="0.25">
      <c r="A11" s="5">
        <v>7</v>
      </c>
      <c r="B11" s="6" t="s">
        <v>132</v>
      </c>
      <c r="C11" s="99"/>
      <c r="D11" s="99">
        <v>0</v>
      </c>
      <c r="E11" s="99">
        <f t="shared" si="0"/>
        <v>0</v>
      </c>
      <c r="F11" s="7">
        <v>0</v>
      </c>
      <c r="G11" s="7">
        <v>0</v>
      </c>
    </row>
    <row r="12" spans="1:8" x14ac:dyDescent="0.25">
      <c r="A12" s="5">
        <v>8</v>
      </c>
      <c r="B12" s="6" t="s">
        <v>133</v>
      </c>
      <c r="C12" s="99">
        <v>176000</v>
      </c>
      <c r="D12" s="99">
        <v>96000</v>
      </c>
      <c r="E12" s="99">
        <f t="shared" si="0"/>
        <v>16000</v>
      </c>
      <c r="F12" s="7">
        <v>80000</v>
      </c>
      <c r="G12" s="7">
        <v>0</v>
      </c>
    </row>
    <row r="13" spans="1:8" x14ac:dyDescent="0.25">
      <c r="A13" s="2"/>
      <c r="B13" s="6" t="s">
        <v>134</v>
      </c>
      <c r="C13" s="99"/>
      <c r="D13" s="99">
        <v>0</v>
      </c>
      <c r="E13" s="99">
        <f t="shared" si="0"/>
        <v>0</v>
      </c>
      <c r="F13" s="7">
        <v>0</v>
      </c>
      <c r="G13" s="7">
        <v>0</v>
      </c>
    </row>
    <row r="14" spans="1:8" x14ac:dyDescent="0.25">
      <c r="A14" s="5">
        <v>9</v>
      </c>
      <c r="B14" s="6" t="s">
        <v>135</v>
      </c>
      <c r="C14" s="99"/>
      <c r="D14" s="99">
        <v>0</v>
      </c>
      <c r="E14" s="99">
        <f t="shared" si="0"/>
        <v>0</v>
      </c>
      <c r="F14" s="7">
        <v>0</v>
      </c>
      <c r="G14" s="7">
        <v>0</v>
      </c>
    </row>
    <row r="15" spans="1:8" x14ac:dyDescent="0.25">
      <c r="A15" s="5">
        <v>10</v>
      </c>
      <c r="B15" s="6" t="s">
        <v>136</v>
      </c>
      <c r="C15" s="99"/>
      <c r="D15" s="99">
        <v>0</v>
      </c>
      <c r="E15" s="99">
        <f t="shared" si="0"/>
        <v>0</v>
      </c>
      <c r="F15" s="7">
        <v>0</v>
      </c>
      <c r="G15" s="7">
        <v>0</v>
      </c>
    </row>
    <row r="16" spans="1:8" x14ac:dyDescent="0.25">
      <c r="A16" s="5">
        <v>11</v>
      </c>
      <c r="B16" s="6" t="s">
        <v>137</v>
      </c>
      <c r="C16" s="99">
        <v>300000</v>
      </c>
      <c r="D16" s="99">
        <v>350000</v>
      </c>
      <c r="E16" s="99">
        <f t="shared" si="0"/>
        <v>350000</v>
      </c>
      <c r="F16" s="99">
        <v>0</v>
      </c>
      <c r="G16" s="99">
        <v>0</v>
      </c>
    </row>
    <row r="17" spans="1:8" x14ac:dyDescent="0.25">
      <c r="A17" s="5">
        <v>12</v>
      </c>
      <c r="B17" s="8" t="s">
        <v>138</v>
      </c>
      <c r="C17" s="102">
        <f>SUM(C4:C16)</f>
        <v>25166790</v>
      </c>
      <c r="D17" s="102">
        <f>SUM(D4:D16)</f>
        <v>26095790</v>
      </c>
      <c r="E17" s="9">
        <f>SUM(E4:E16)</f>
        <v>23265790</v>
      </c>
      <c r="F17" s="9">
        <f>SUM(F4:F16)</f>
        <v>2830000</v>
      </c>
      <c r="G17" s="9">
        <v>0</v>
      </c>
      <c r="H17" s="87"/>
    </row>
    <row r="18" spans="1:8" x14ac:dyDescent="0.25">
      <c r="A18" s="2"/>
      <c r="B18" s="6" t="s">
        <v>139</v>
      </c>
      <c r="C18" s="99">
        <v>4294620</v>
      </c>
      <c r="D18" s="99">
        <v>4294620</v>
      </c>
      <c r="E18" s="99">
        <f>SUM(D18-F18)</f>
        <v>4294620</v>
      </c>
      <c r="F18" s="99">
        <v>0</v>
      </c>
      <c r="G18" s="99">
        <v>0</v>
      </c>
    </row>
    <row r="19" spans="1:8" ht="31.5" x14ac:dyDescent="0.25">
      <c r="A19" s="5">
        <v>13</v>
      </c>
      <c r="B19" s="6" t="s">
        <v>140</v>
      </c>
      <c r="C19" s="99">
        <v>4180000</v>
      </c>
      <c r="D19" s="99">
        <v>4180000</v>
      </c>
      <c r="E19" s="99">
        <f>SUM(D19-F19)</f>
        <v>4180000</v>
      </c>
      <c r="F19" s="99">
        <v>0</v>
      </c>
      <c r="G19" s="99">
        <v>0</v>
      </c>
    </row>
    <row r="20" spans="1:8" x14ac:dyDescent="0.25">
      <c r="A20" s="5">
        <v>14</v>
      </c>
      <c r="B20" s="6" t="s">
        <v>141</v>
      </c>
      <c r="C20" s="99">
        <v>200000</v>
      </c>
      <c r="D20" s="99">
        <v>250000</v>
      </c>
      <c r="E20" s="99">
        <f>SUM(D20-F20)</f>
        <v>250000</v>
      </c>
      <c r="F20" s="99">
        <v>0</v>
      </c>
      <c r="G20" s="99">
        <v>0</v>
      </c>
    </row>
    <row r="21" spans="1:8" x14ac:dyDescent="0.25">
      <c r="A21" s="5">
        <v>15</v>
      </c>
      <c r="B21" s="8" t="s">
        <v>142</v>
      </c>
      <c r="C21" s="102">
        <f>SUM(C18:C20)</f>
        <v>8674620</v>
      </c>
      <c r="D21" s="102">
        <f>SUM(D18:D20)</f>
        <v>8724620</v>
      </c>
      <c r="E21" s="9">
        <f>SUM(E18:E20)</f>
        <v>8724620</v>
      </c>
      <c r="F21" s="9">
        <f>SUM(F18:F20)</f>
        <v>0</v>
      </c>
      <c r="G21" s="9">
        <v>0</v>
      </c>
    </row>
    <row r="22" spans="1:8" x14ac:dyDescent="0.25">
      <c r="A22" s="5">
        <v>16</v>
      </c>
      <c r="B22" s="8" t="s">
        <v>4</v>
      </c>
      <c r="C22" s="102">
        <f>C21+C17</f>
        <v>33841410</v>
      </c>
      <c r="D22" s="102">
        <f>D21+D17</f>
        <v>34820410</v>
      </c>
      <c r="E22" s="9">
        <f>E21+E17</f>
        <v>31990410</v>
      </c>
      <c r="F22" s="9">
        <f>F21+F17</f>
        <v>2830000</v>
      </c>
      <c r="G22" s="9">
        <v>0</v>
      </c>
      <c r="H22" s="87"/>
    </row>
    <row r="23" spans="1:8" ht="36.950000000000003" customHeight="1" x14ac:dyDescent="0.25">
      <c r="A23" s="2"/>
      <c r="B23" s="8" t="s">
        <v>143</v>
      </c>
      <c r="C23" s="102">
        <f>5135302+31000</f>
        <v>5166302</v>
      </c>
      <c r="D23" s="102">
        <v>5354534</v>
      </c>
      <c r="E23" s="102">
        <f>SUM(D23-F23)</f>
        <v>4928284</v>
      </c>
      <c r="F23" s="102">
        <v>426250</v>
      </c>
      <c r="G23" s="102">
        <v>0</v>
      </c>
      <c r="H23" s="87"/>
    </row>
    <row r="24" spans="1:8" x14ac:dyDescent="0.25">
      <c r="A24" s="5">
        <v>17</v>
      </c>
      <c r="B24" s="6" t="s">
        <v>144</v>
      </c>
      <c r="C24" s="99">
        <v>900000</v>
      </c>
      <c r="D24" s="99">
        <v>900000</v>
      </c>
      <c r="E24" s="99">
        <f>SUM(D24-F24)</f>
        <v>700000</v>
      </c>
      <c r="F24" s="99">
        <v>200000</v>
      </c>
      <c r="G24" s="99">
        <v>0</v>
      </c>
      <c r="H24" s="87"/>
    </row>
    <row r="25" spans="1:8" x14ac:dyDescent="0.25">
      <c r="A25" s="5">
        <v>18</v>
      </c>
      <c r="B25" s="6" t="s">
        <v>145</v>
      </c>
      <c r="C25" s="99">
        <v>9000000</v>
      </c>
      <c r="D25" s="99">
        <v>7000000</v>
      </c>
      <c r="E25" s="99">
        <f>SUM(D25-F25)</f>
        <v>6200000</v>
      </c>
      <c r="F25" s="99">
        <v>800000</v>
      </c>
      <c r="G25" s="99">
        <v>0</v>
      </c>
      <c r="H25" s="87"/>
    </row>
    <row r="26" spans="1:8" x14ac:dyDescent="0.25">
      <c r="A26" s="5">
        <v>19</v>
      </c>
      <c r="B26" s="6" t="s">
        <v>146</v>
      </c>
      <c r="C26" s="99"/>
      <c r="D26" s="99"/>
      <c r="E26" s="99">
        <f>SUM(D26-F26)</f>
        <v>0</v>
      </c>
      <c r="F26" s="7">
        <v>0</v>
      </c>
      <c r="G26" s="7">
        <v>0</v>
      </c>
      <c r="H26" s="87"/>
    </row>
    <row r="27" spans="1:8" x14ac:dyDescent="0.25">
      <c r="A27" s="5">
        <v>20</v>
      </c>
      <c r="B27" s="8" t="s">
        <v>147</v>
      </c>
      <c r="C27" s="102">
        <f>SUM(C24:C26)</f>
        <v>9900000</v>
      </c>
      <c r="D27" s="102">
        <f>SUM(D24:D26)</f>
        <v>7900000</v>
      </c>
      <c r="E27" s="9">
        <f>SUM(E24:E26)</f>
        <v>6900000</v>
      </c>
      <c r="F27" s="9">
        <f>SUM(F24:F26)</f>
        <v>1000000</v>
      </c>
      <c r="G27" s="9">
        <v>0</v>
      </c>
      <c r="H27" s="87"/>
    </row>
    <row r="28" spans="1:8" x14ac:dyDescent="0.25">
      <c r="A28" s="2"/>
      <c r="B28" s="6" t="s">
        <v>148</v>
      </c>
      <c r="C28" s="99">
        <v>450000</v>
      </c>
      <c r="D28" s="99">
        <v>450000</v>
      </c>
      <c r="E28" s="7">
        <f>SUM(D28-F28)</f>
        <v>310000</v>
      </c>
      <c r="F28" s="7">
        <v>140000</v>
      </c>
      <c r="G28" s="7">
        <v>0</v>
      </c>
      <c r="H28" s="87"/>
    </row>
    <row r="29" spans="1:8" x14ac:dyDescent="0.25">
      <c r="A29" s="5">
        <v>21</v>
      </c>
      <c r="B29" s="6" t="s">
        <v>149</v>
      </c>
      <c r="C29" s="99">
        <v>1000000</v>
      </c>
      <c r="D29" s="99">
        <v>1000000</v>
      </c>
      <c r="E29" s="7">
        <f>SUM(D29-F29)</f>
        <v>950000</v>
      </c>
      <c r="F29" s="7">
        <v>50000</v>
      </c>
      <c r="G29" s="7">
        <v>0</v>
      </c>
      <c r="H29" s="87"/>
    </row>
    <row r="30" spans="1:8" x14ac:dyDescent="0.25">
      <c r="A30" s="5">
        <v>22</v>
      </c>
      <c r="B30" s="8" t="s">
        <v>150</v>
      </c>
      <c r="C30" s="102">
        <f>SUM(C28:C29)</f>
        <v>1450000</v>
      </c>
      <c r="D30" s="102">
        <f>SUM(D28:D29)</f>
        <v>1450000</v>
      </c>
      <c r="E30" s="9">
        <f>SUM(E28:E29)</f>
        <v>1260000</v>
      </c>
      <c r="F30" s="102">
        <f>SUM(F28:F29)</f>
        <v>190000</v>
      </c>
      <c r="G30" s="9">
        <v>0</v>
      </c>
      <c r="H30" s="87"/>
    </row>
    <row r="31" spans="1:8" x14ac:dyDescent="0.25">
      <c r="A31" s="5">
        <v>23</v>
      </c>
      <c r="B31" s="6" t="s">
        <v>151</v>
      </c>
      <c r="C31" s="99">
        <v>7600000</v>
      </c>
      <c r="D31" s="99">
        <v>8000000</v>
      </c>
      <c r="E31" s="7">
        <f t="shared" ref="E31:E37" si="1">SUM(D31-F31)</f>
        <v>6990000</v>
      </c>
      <c r="F31" s="99">
        <v>1010000</v>
      </c>
      <c r="G31" s="7">
        <v>0</v>
      </c>
      <c r="H31" s="87"/>
    </row>
    <row r="32" spans="1:8" x14ac:dyDescent="0.25">
      <c r="A32" s="5">
        <v>24</v>
      </c>
      <c r="B32" s="6" t="s">
        <v>152</v>
      </c>
      <c r="C32" s="99">
        <v>600000</v>
      </c>
      <c r="D32" s="99">
        <v>600000</v>
      </c>
      <c r="E32" s="7">
        <f t="shared" si="1"/>
        <v>600000</v>
      </c>
      <c r="F32" s="99">
        <v>0</v>
      </c>
      <c r="G32" s="7">
        <v>0</v>
      </c>
      <c r="H32" s="87"/>
    </row>
    <row r="33" spans="1:8" x14ac:dyDescent="0.25">
      <c r="A33" s="2"/>
      <c r="B33" s="6" t="s">
        <v>153</v>
      </c>
      <c r="C33" s="99">
        <v>0</v>
      </c>
      <c r="D33" s="99">
        <v>1500000</v>
      </c>
      <c r="E33" s="7">
        <f t="shared" si="1"/>
        <v>1500000</v>
      </c>
      <c r="F33" s="99">
        <v>0</v>
      </c>
      <c r="G33" s="7">
        <v>0</v>
      </c>
      <c r="H33" s="87"/>
    </row>
    <row r="34" spans="1:8" x14ac:dyDescent="0.25">
      <c r="A34" s="5">
        <v>25</v>
      </c>
      <c r="B34" s="6" t="s">
        <v>154</v>
      </c>
      <c r="C34" s="99">
        <v>8400000</v>
      </c>
      <c r="D34" s="99">
        <v>13500000</v>
      </c>
      <c r="E34" s="7">
        <f t="shared" si="1"/>
        <v>12100000</v>
      </c>
      <c r="F34" s="99">
        <v>1400000</v>
      </c>
      <c r="G34" s="99">
        <v>0</v>
      </c>
      <c r="H34" s="87"/>
    </row>
    <row r="35" spans="1:8" x14ac:dyDescent="0.25">
      <c r="A35" s="5">
        <v>26</v>
      </c>
      <c r="B35" s="6" t="s">
        <v>155</v>
      </c>
      <c r="C35" s="99">
        <v>800000</v>
      </c>
      <c r="D35" s="99">
        <v>850000</v>
      </c>
      <c r="E35" s="7">
        <f t="shared" si="1"/>
        <v>850000</v>
      </c>
      <c r="F35" s="99">
        <v>0</v>
      </c>
      <c r="G35" s="7">
        <v>0</v>
      </c>
      <c r="H35" s="87"/>
    </row>
    <row r="36" spans="1:8" x14ac:dyDescent="0.25">
      <c r="A36" s="5">
        <v>27</v>
      </c>
      <c r="B36" s="6" t="s">
        <v>156</v>
      </c>
      <c r="C36" s="99">
        <v>2000000</v>
      </c>
      <c r="D36" s="99">
        <v>1500000</v>
      </c>
      <c r="E36" s="7">
        <f t="shared" si="1"/>
        <v>1130000</v>
      </c>
      <c r="F36" s="99">
        <v>370000</v>
      </c>
      <c r="G36" s="7">
        <v>0</v>
      </c>
      <c r="H36" s="87"/>
    </row>
    <row r="37" spans="1:8" x14ac:dyDescent="0.25">
      <c r="A37" s="5">
        <v>28</v>
      </c>
      <c r="B37" s="6" t="s">
        <v>157</v>
      </c>
      <c r="C37" s="99">
        <f>27500000+4000000+780000+2000000</f>
        <v>34280000</v>
      </c>
      <c r="D37" s="99">
        <v>35680000</v>
      </c>
      <c r="E37" s="7">
        <f t="shared" si="1"/>
        <v>21680000</v>
      </c>
      <c r="F37" s="99">
        <v>14000000</v>
      </c>
      <c r="G37" s="7">
        <v>0</v>
      </c>
      <c r="H37" s="87"/>
    </row>
    <row r="38" spans="1:8" x14ac:dyDescent="0.25">
      <c r="A38" s="2"/>
      <c r="B38" s="8" t="s">
        <v>158</v>
      </c>
      <c r="C38" s="102">
        <f>SUM(C31:C37)</f>
        <v>53680000</v>
      </c>
      <c r="D38" s="102">
        <f>SUM(D31:D37)</f>
        <v>61630000</v>
      </c>
      <c r="E38" s="9">
        <f>SUM(E31:E37)</f>
        <v>44850000</v>
      </c>
      <c r="F38" s="102">
        <f>SUM(F31:F37)</f>
        <v>16780000</v>
      </c>
      <c r="G38" s="9">
        <v>0</v>
      </c>
      <c r="H38" s="87"/>
    </row>
    <row r="39" spans="1:8" x14ac:dyDescent="0.25">
      <c r="A39" s="5">
        <v>29</v>
      </c>
      <c r="B39" s="6" t="s">
        <v>159</v>
      </c>
      <c r="C39" s="99">
        <v>50000</v>
      </c>
      <c r="D39" s="99">
        <v>50000</v>
      </c>
      <c r="E39" s="7">
        <f>SUM(D39-F39)</f>
        <v>50000</v>
      </c>
      <c r="F39" s="7">
        <v>0</v>
      </c>
      <c r="G39" s="7">
        <v>0</v>
      </c>
      <c r="H39" s="87"/>
    </row>
    <row r="40" spans="1:8" x14ac:dyDescent="0.25">
      <c r="A40" s="5">
        <v>30</v>
      </c>
      <c r="B40" s="6" t="s">
        <v>160</v>
      </c>
      <c r="C40" s="99">
        <v>500000</v>
      </c>
      <c r="D40" s="99">
        <v>500000</v>
      </c>
      <c r="E40" s="7">
        <f>SUM(D40-F40)</f>
        <v>500000</v>
      </c>
      <c r="F40" s="7">
        <v>0</v>
      </c>
      <c r="G40" s="7">
        <v>0</v>
      </c>
      <c r="H40" s="87"/>
    </row>
    <row r="41" spans="1:8" x14ac:dyDescent="0.25">
      <c r="A41" s="5">
        <v>31</v>
      </c>
      <c r="B41" s="8" t="s">
        <v>161</v>
      </c>
      <c r="C41" s="102">
        <f>SUM(C39:C40)</f>
        <v>550000</v>
      </c>
      <c r="D41" s="102">
        <f>SUM(D39:D40)</f>
        <v>550000</v>
      </c>
      <c r="E41" s="9">
        <f>SUM(E39:E40)</f>
        <v>550000</v>
      </c>
      <c r="F41" s="9">
        <v>0</v>
      </c>
      <c r="G41" s="9">
        <v>0</v>
      </c>
      <c r="H41" s="87"/>
    </row>
    <row r="42" spans="1:8" ht="31.5" x14ac:dyDescent="0.25">
      <c r="A42" s="5">
        <v>32</v>
      </c>
      <c r="B42" s="6" t="s">
        <v>162</v>
      </c>
      <c r="C42" s="99">
        <f>7770000</f>
        <v>7770000</v>
      </c>
      <c r="D42" s="99">
        <v>13800000</v>
      </c>
      <c r="E42" s="7">
        <f>SUM(D42-F42)</f>
        <v>10249900</v>
      </c>
      <c r="F42" s="7">
        <v>3550100</v>
      </c>
      <c r="G42" s="7">
        <v>0</v>
      </c>
      <c r="H42" s="89"/>
    </row>
    <row r="43" spans="1:8" x14ac:dyDescent="0.25">
      <c r="A43" s="2"/>
      <c r="B43" s="6" t="s">
        <v>163</v>
      </c>
      <c r="C43" s="99"/>
      <c r="D43" s="99"/>
      <c r="E43" s="7">
        <f>SUM(D43-F43)</f>
        <v>0</v>
      </c>
      <c r="F43" s="7">
        <v>0</v>
      </c>
      <c r="G43" s="7">
        <v>0</v>
      </c>
      <c r="H43" s="87"/>
    </row>
    <row r="44" spans="1:8" x14ac:dyDescent="0.25">
      <c r="A44" s="5">
        <v>33</v>
      </c>
      <c r="B44" s="6" t="s">
        <v>164</v>
      </c>
      <c r="C44" s="99"/>
      <c r="D44" s="99"/>
      <c r="E44" s="7">
        <f>SUM(D44-F44)</f>
        <v>0</v>
      </c>
      <c r="F44" s="7">
        <v>0</v>
      </c>
      <c r="G44" s="7">
        <v>0</v>
      </c>
      <c r="H44" s="87"/>
    </row>
    <row r="45" spans="1:8" x14ac:dyDescent="0.25">
      <c r="A45" s="5">
        <v>34</v>
      </c>
      <c r="B45" s="6" t="s">
        <v>165</v>
      </c>
      <c r="C45" s="99"/>
      <c r="D45" s="99"/>
      <c r="E45" s="7">
        <f>SUM(D45-F45)</f>
        <v>0</v>
      </c>
      <c r="F45" s="7">
        <v>0</v>
      </c>
      <c r="G45" s="7">
        <v>0</v>
      </c>
      <c r="H45" s="87"/>
    </row>
    <row r="46" spans="1:8" x14ac:dyDescent="0.25">
      <c r="A46" s="5">
        <v>35</v>
      </c>
      <c r="B46" s="6" t="s">
        <v>166</v>
      </c>
      <c r="C46" s="99">
        <v>2200000</v>
      </c>
      <c r="D46" s="99">
        <v>2200000</v>
      </c>
      <c r="E46" s="7">
        <f>SUM(D46-F46)</f>
        <v>2198293</v>
      </c>
      <c r="F46" s="7">
        <v>1707</v>
      </c>
      <c r="G46" s="7">
        <v>0</v>
      </c>
      <c r="H46" s="87"/>
    </row>
    <row r="47" spans="1:8" x14ac:dyDescent="0.25">
      <c r="A47" s="5">
        <v>36</v>
      </c>
      <c r="B47" s="8" t="s">
        <v>167</v>
      </c>
      <c r="C47" s="102">
        <f>SUM(C42:C46)</f>
        <v>9970000</v>
      </c>
      <c r="D47" s="102">
        <f>SUM(D42:D46)</f>
        <v>16000000</v>
      </c>
      <c r="E47" s="9">
        <f>SUM(E42:E46)</f>
        <v>12448193</v>
      </c>
      <c r="F47" s="9">
        <f>SUM(F42:F46)</f>
        <v>3551807</v>
      </c>
      <c r="G47" s="9">
        <v>0</v>
      </c>
      <c r="H47" s="87"/>
    </row>
    <row r="48" spans="1:8" x14ac:dyDescent="0.25">
      <c r="A48" s="2"/>
      <c r="B48" s="8" t="s">
        <v>168</v>
      </c>
      <c r="C48" s="102">
        <f>C47+C41+C38+C30+C27</f>
        <v>75550000</v>
      </c>
      <c r="D48" s="102">
        <f>D47+D41+D38+D30+D27</f>
        <v>87530000</v>
      </c>
      <c r="E48" s="9">
        <f>E47+E41+E38+E30+E27</f>
        <v>66008193</v>
      </c>
      <c r="F48" s="9">
        <f>F47+F41+F38+F30+F27</f>
        <v>21521807</v>
      </c>
      <c r="G48" s="9">
        <v>0</v>
      </c>
      <c r="H48" s="87"/>
    </row>
    <row r="49" spans="1:8" x14ac:dyDescent="0.25">
      <c r="A49" s="5">
        <v>37</v>
      </c>
      <c r="B49" s="6" t="s">
        <v>169</v>
      </c>
      <c r="C49" s="99"/>
      <c r="D49" s="99"/>
      <c r="E49" s="7">
        <f t="shared" ref="E49:E60" si="2">SUM(D49-F49)</f>
        <v>0</v>
      </c>
      <c r="F49" s="7">
        <v>0</v>
      </c>
      <c r="G49" s="7">
        <v>0</v>
      </c>
      <c r="H49" s="87"/>
    </row>
    <row r="50" spans="1:8" x14ac:dyDescent="0.25">
      <c r="A50" s="5">
        <v>38</v>
      </c>
      <c r="B50" s="6" t="s">
        <v>170</v>
      </c>
      <c r="C50" s="99"/>
      <c r="D50" s="99"/>
      <c r="E50" s="7">
        <f t="shared" si="2"/>
        <v>0</v>
      </c>
      <c r="F50" s="7">
        <v>0</v>
      </c>
      <c r="G50" s="7">
        <v>0</v>
      </c>
      <c r="H50" s="87"/>
    </row>
    <row r="51" spans="1:8" ht="31.5" x14ac:dyDescent="0.25">
      <c r="A51" s="5">
        <v>39</v>
      </c>
      <c r="B51" s="6" t="s">
        <v>326</v>
      </c>
      <c r="C51" s="99"/>
      <c r="D51" s="99"/>
      <c r="E51" s="7">
        <f t="shared" si="2"/>
        <v>0</v>
      </c>
      <c r="F51" s="7">
        <v>0</v>
      </c>
      <c r="G51" s="7">
        <v>0</v>
      </c>
      <c r="H51" s="87"/>
    </row>
    <row r="52" spans="1:8" x14ac:dyDescent="0.25">
      <c r="A52" s="5">
        <v>40</v>
      </c>
      <c r="B52" s="6" t="s">
        <v>171</v>
      </c>
      <c r="C52" s="99"/>
      <c r="D52" s="99"/>
      <c r="E52" s="7">
        <f t="shared" si="2"/>
        <v>0</v>
      </c>
      <c r="F52" s="7">
        <v>0</v>
      </c>
      <c r="G52" s="7">
        <v>0</v>
      </c>
      <c r="H52" s="87"/>
    </row>
    <row r="53" spans="1:8" ht="31.5" x14ac:dyDescent="0.25">
      <c r="A53" s="2"/>
      <c r="B53" s="6" t="s">
        <v>172</v>
      </c>
      <c r="C53" s="99"/>
      <c r="D53" s="99"/>
      <c r="E53" s="7">
        <f t="shared" si="2"/>
        <v>0</v>
      </c>
      <c r="F53" s="7">
        <v>0</v>
      </c>
      <c r="G53" s="7">
        <v>0</v>
      </c>
      <c r="H53" s="87"/>
    </row>
    <row r="54" spans="1:8" ht="31.5" x14ac:dyDescent="0.25">
      <c r="A54" s="5">
        <v>41</v>
      </c>
      <c r="B54" s="6" t="s">
        <v>173</v>
      </c>
      <c r="C54" s="99"/>
      <c r="D54" s="99"/>
      <c r="E54" s="7">
        <f t="shared" si="2"/>
        <v>0</v>
      </c>
      <c r="F54" s="99">
        <v>0</v>
      </c>
      <c r="G54" s="99">
        <v>0</v>
      </c>
      <c r="H54" s="87"/>
    </row>
    <row r="55" spans="1:8" x14ac:dyDescent="0.25">
      <c r="A55" s="5">
        <v>42</v>
      </c>
      <c r="B55" s="6" t="s">
        <v>174</v>
      </c>
      <c r="C55" s="99"/>
      <c r="D55" s="99"/>
      <c r="E55" s="7">
        <f t="shared" si="2"/>
        <v>0</v>
      </c>
      <c r="F55" s="7">
        <v>0</v>
      </c>
      <c r="G55" s="7">
        <v>0</v>
      </c>
      <c r="H55" s="87"/>
    </row>
    <row r="56" spans="1:8" x14ac:dyDescent="0.25">
      <c r="A56" s="5">
        <v>43</v>
      </c>
      <c r="B56" s="6" t="s">
        <v>175</v>
      </c>
      <c r="C56" s="99"/>
      <c r="D56" s="99"/>
      <c r="E56" s="7">
        <f t="shared" si="2"/>
        <v>0</v>
      </c>
      <c r="F56" s="7">
        <v>0</v>
      </c>
      <c r="G56" s="7">
        <v>0</v>
      </c>
      <c r="H56" s="87"/>
    </row>
    <row r="57" spans="1:8" x14ac:dyDescent="0.25">
      <c r="A57" s="5">
        <v>44</v>
      </c>
      <c r="B57" s="6" t="s">
        <v>176</v>
      </c>
      <c r="C57" s="99">
        <v>4200000</v>
      </c>
      <c r="D57" s="99">
        <v>4200000</v>
      </c>
      <c r="E57" s="7">
        <f t="shared" si="2"/>
        <v>4200000</v>
      </c>
      <c r="F57" s="7">
        <v>0</v>
      </c>
      <c r="G57" s="7">
        <v>0</v>
      </c>
      <c r="H57" s="87"/>
    </row>
    <row r="58" spans="1:8" ht="31.5" x14ac:dyDescent="0.25">
      <c r="A58" s="2"/>
      <c r="B58" s="6" t="s">
        <v>327</v>
      </c>
      <c r="C58" s="99">
        <v>600000</v>
      </c>
      <c r="D58" s="99">
        <v>600000</v>
      </c>
      <c r="E58" s="7">
        <f t="shared" si="2"/>
        <v>600000</v>
      </c>
      <c r="F58" s="7">
        <v>0</v>
      </c>
      <c r="G58" s="99">
        <v>0</v>
      </c>
      <c r="H58" s="87"/>
    </row>
    <row r="59" spans="1:8" x14ac:dyDescent="0.25">
      <c r="A59" s="5">
        <v>45</v>
      </c>
      <c r="B59" s="6" t="s">
        <v>328</v>
      </c>
      <c r="C59" s="99">
        <v>3500000</v>
      </c>
      <c r="D59" s="99">
        <v>3500000</v>
      </c>
      <c r="E59" s="7">
        <f t="shared" si="2"/>
        <v>3500000</v>
      </c>
      <c r="F59" s="7">
        <v>0</v>
      </c>
      <c r="G59" s="7">
        <v>0</v>
      </c>
      <c r="H59" s="87"/>
    </row>
    <row r="60" spans="1:8" ht="47.25" x14ac:dyDescent="0.25">
      <c r="A60" s="5">
        <v>46</v>
      </c>
      <c r="B60" s="6" t="s">
        <v>329</v>
      </c>
      <c r="C60" s="99">
        <v>100000</v>
      </c>
      <c r="D60" s="99">
        <v>100000</v>
      </c>
      <c r="E60" s="7">
        <f t="shared" si="2"/>
        <v>100000</v>
      </c>
      <c r="F60" s="7">
        <v>0</v>
      </c>
      <c r="G60" s="7">
        <v>0</v>
      </c>
      <c r="H60" s="87"/>
    </row>
    <row r="61" spans="1:8" x14ac:dyDescent="0.25">
      <c r="A61" s="5">
        <v>47</v>
      </c>
      <c r="B61" s="8" t="s">
        <v>177</v>
      </c>
      <c r="C61" s="102">
        <f>C57+C56+C55+C54+C53+C52+C50+C49</f>
        <v>4200000</v>
      </c>
      <c r="D61" s="102">
        <f>D57+D56+D55+D54+D53+D52+D50+D49</f>
        <v>4200000</v>
      </c>
      <c r="E61" s="9">
        <f>E57+E56+E55+E54+E53+E52+E50+E49</f>
        <v>4200000</v>
      </c>
      <c r="F61" s="9">
        <v>0</v>
      </c>
      <c r="G61" s="9">
        <v>0</v>
      </c>
      <c r="H61" s="87"/>
    </row>
    <row r="62" spans="1:8" x14ac:dyDescent="0.25">
      <c r="A62" s="5">
        <v>48</v>
      </c>
      <c r="B62" s="6" t="s">
        <v>178</v>
      </c>
      <c r="C62" s="99"/>
      <c r="D62" s="99"/>
      <c r="E62" s="7">
        <f>SUM(D62-F62)</f>
        <v>0</v>
      </c>
      <c r="F62" s="7">
        <v>0</v>
      </c>
      <c r="G62" s="7">
        <v>0</v>
      </c>
      <c r="H62" s="87"/>
    </row>
    <row r="63" spans="1:8" ht="31.5" x14ac:dyDescent="0.25">
      <c r="A63" s="2"/>
      <c r="B63" s="6" t="s">
        <v>270</v>
      </c>
      <c r="C63" s="99"/>
      <c r="D63" s="99"/>
      <c r="E63" s="7">
        <f>SUM(D63-F63)</f>
        <v>0</v>
      </c>
      <c r="F63" s="7">
        <v>0</v>
      </c>
      <c r="G63" s="7">
        <v>0</v>
      </c>
      <c r="H63" s="87"/>
    </row>
    <row r="64" spans="1:8" ht="31.5" x14ac:dyDescent="0.25">
      <c r="A64" s="5">
        <v>49</v>
      </c>
      <c r="B64" s="6" t="s">
        <v>271</v>
      </c>
      <c r="C64" s="99"/>
      <c r="D64" s="99"/>
      <c r="E64" s="7">
        <f>SUM(D64-F64)</f>
        <v>0</v>
      </c>
      <c r="F64" s="7">
        <v>0</v>
      </c>
      <c r="G64" s="99">
        <v>0</v>
      </c>
      <c r="H64" s="87"/>
    </row>
    <row r="65" spans="1:12" x14ac:dyDescent="0.25">
      <c r="A65" s="5">
        <v>50</v>
      </c>
      <c r="B65" s="6" t="s">
        <v>272</v>
      </c>
      <c r="C65" s="99"/>
      <c r="D65" s="99"/>
      <c r="E65" s="7">
        <f>SUM(D65-F65)</f>
        <v>0</v>
      </c>
      <c r="F65" s="7">
        <v>0</v>
      </c>
      <c r="G65" s="7">
        <v>0</v>
      </c>
      <c r="H65" s="87"/>
    </row>
    <row r="66" spans="1:12" x14ac:dyDescent="0.25">
      <c r="A66" s="5">
        <v>51</v>
      </c>
      <c r="B66" s="8" t="s">
        <v>179</v>
      </c>
      <c r="C66" s="102">
        <f>SUM(C62:C65)</f>
        <v>0</v>
      </c>
      <c r="D66" s="102"/>
      <c r="E66" s="9">
        <f>SUM(E62:E65)</f>
        <v>0</v>
      </c>
      <c r="F66" s="9">
        <v>0</v>
      </c>
      <c r="G66" s="9">
        <v>0</v>
      </c>
      <c r="H66" s="87"/>
    </row>
    <row r="67" spans="1:12" ht="31.5" x14ac:dyDescent="0.25">
      <c r="A67" s="5">
        <v>52</v>
      </c>
      <c r="B67" s="6" t="s">
        <v>180</v>
      </c>
      <c r="C67" s="99"/>
      <c r="D67" s="99"/>
      <c r="E67" s="7">
        <f t="shared" ref="E67:E77" si="3">SUM(D67-F67)</f>
        <v>0</v>
      </c>
      <c r="F67" s="7">
        <v>0</v>
      </c>
      <c r="G67" s="7">
        <v>0</v>
      </c>
      <c r="H67" s="87"/>
    </row>
    <row r="68" spans="1:12" ht="31.5" x14ac:dyDescent="0.25">
      <c r="A68" s="2"/>
      <c r="B68" s="6" t="s">
        <v>181</v>
      </c>
      <c r="C68" s="99"/>
      <c r="D68" s="99"/>
      <c r="E68" s="7">
        <f t="shared" si="3"/>
        <v>0</v>
      </c>
      <c r="F68" s="7">
        <v>0</v>
      </c>
      <c r="G68" s="7">
        <v>0</v>
      </c>
      <c r="H68" s="87"/>
    </row>
    <row r="69" spans="1:12" ht="31.5" x14ac:dyDescent="0.25">
      <c r="A69" s="5">
        <v>53</v>
      </c>
      <c r="B69" s="6" t="s">
        <v>182</v>
      </c>
      <c r="C69" s="99"/>
      <c r="D69" s="99"/>
      <c r="E69" s="7">
        <f t="shared" si="3"/>
        <v>0</v>
      </c>
      <c r="F69" s="7">
        <v>0</v>
      </c>
      <c r="G69" s="7">
        <v>0</v>
      </c>
      <c r="H69" s="87"/>
    </row>
    <row r="70" spans="1:12" ht="31.5" x14ac:dyDescent="0.25">
      <c r="A70" s="5">
        <v>54</v>
      </c>
      <c r="B70" s="6" t="s">
        <v>183</v>
      </c>
      <c r="C70" s="99">
        <f>19177974+1200000+800000+1008540+140000+151471</f>
        <v>22477985</v>
      </c>
      <c r="D70" s="99">
        <f>23619135+151471+780000</f>
        <v>24550606</v>
      </c>
      <c r="E70" s="7">
        <f t="shared" si="3"/>
        <v>24550606</v>
      </c>
      <c r="F70" s="7">
        <v>0</v>
      </c>
      <c r="G70" s="99">
        <v>0</v>
      </c>
      <c r="H70" s="87"/>
    </row>
    <row r="71" spans="1:12" ht="31.5" x14ac:dyDescent="0.25">
      <c r="A71" s="5">
        <v>55</v>
      </c>
      <c r="B71" s="6" t="s">
        <v>184</v>
      </c>
      <c r="C71" s="99"/>
      <c r="D71" s="99"/>
      <c r="E71" s="7">
        <f t="shared" si="3"/>
        <v>0</v>
      </c>
      <c r="F71" s="7">
        <v>0</v>
      </c>
      <c r="G71" s="7">
        <v>0</v>
      </c>
      <c r="H71" s="87"/>
    </row>
    <row r="72" spans="1:12" ht="31.5" x14ac:dyDescent="0.25">
      <c r="A72" s="5">
        <v>56</v>
      </c>
      <c r="B72" s="6" t="s">
        <v>185</v>
      </c>
      <c r="C72" s="99"/>
      <c r="D72" s="99"/>
      <c r="E72" s="7">
        <f t="shared" si="3"/>
        <v>0</v>
      </c>
      <c r="F72" s="7">
        <v>0</v>
      </c>
      <c r="G72" s="7">
        <v>0</v>
      </c>
      <c r="H72" s="87"/>
    </row>
    <row r="73" spans="1:12" x14ac:dyDescent="0.25">
      <c r="A73" s="2"/>
      <c r="B73" s="6" t="s">
        <v>186</v>
      </c>
      <c r="C73" s="99"/>
      <c r="D73" s="99"/>
      <c r="E73" s="7">
        <f t="shared" si="3"/>
        <v>0</v>
      </c>
      <c r="F73" s="7">
        <v>0</v>
      </c>
      <c r="G73" s="7">
        <v>0</v>
      </c>
      <c r="H73" s="87"/>
    </row>
    <row r="74" spans="1:12" x14ac:dyDescent="0.25">
      <c r="A74" s="5">
        <v>57</v>
      </c>
      <c r="B74" s="6" t="s">
        <v>187</v>
      </c>
      <c r="C74" s="99"/>
      <c r="D74" s="99"/>
      <c r="E74" s="7">
        <f t="shared" si="3"/>
        <v>0</v>
      </c>
      <c r="F74" s="7">
        <v>0</v>
      </c>
      <c r="G74" s="7">
        <v>0</v>
      </c>
      <c r="H74" s="87"/>
    </row>
    <row r="75" spans="1:12" x14ac:dyDescent="0.25">
      <c r="A75" s="5">
        <v>58</v>
      </c>
      <c r="B75" s="6" t="s">
        <v>273</v>
      </c>
      <c r="C75" s="99"/>
      <c r="D75" s="99"/>
      <c r="E75" s="7">
        <f t="shared" si="3"/>
        <v>0</v>
      </c>
      <c r="F75" s="7">
        <v>0</v>
      </c>
      <c r="G75" s="7">
        <v>0</v>
      </c>
      <c r="H75" s="87"/>
    </row>
    <row r="76" spans="1:12" ht="31.5" x14ac:dyDescent="0.25">
      <c r="A76" s="5">
        <v>59</v>
      </c>
      <c r="B76" s="6" t="s">
        <v>188</v>
      </c>
      <c r="C76" s="99">
        <v>2200000</v>
      </c>
      <c r="D76" s="99">
        <v>2200000</v>
      </c>
      <c r="E76" s="7">
        <f t="shared" si="3"/>
        <v>2200000</v>
      </c>
      <c r="F76" s="7">
        <v>0</v>
      </c>
      <c r="G76" s="7">
        <v>0</v>
      </c>
      <c r="H76" s="89"/>
    </row>
    <row r="77" spans="1:12" x14ac:dyDescent="0.25">
      <c r="A77" s="5">
        <v>60</v>
      </c>
      <c r="B77" s="6" t="s">
        <v>189</v>
      </c>
      <c r="C77" s="99">
        <v>10000000</v>
      </c>
      <c r="D77" s="99">
        <v>10000000</v>
      </c>
      <c r="E77" s="7">
        <f t="shared" si="3"/>
        <v>10000000</v>
      </c>
      <c r="F77" s="7">
        <v>0</v>
      </c>
      <c r="G77" s="99">
        <v>0</v>
      </c>
      <c r="H77" s="87"/>
    </row>
    <row r="78" spans="1:12" x14ac:dyDescent="0.25">
      <c r="A78" s="2"/>
      <c r="B78" s="8" t="s">
        <v>190</v>
      </c>
      <c r="C78" s="102">
        <f>SUM(C66,C67:C77)</f>
        <v>34677985</v>
      </c>
      <c r="D78" s="102">
        <f>SUM(D66,D67:D77)</f>
        <v>36750606</v>
      </c>
      <c r="E78" s="9">
        <f>SUM(E66,E67:E77)</f>
        <v>36750606</v>
      </c>
      <c r="F78" s="9">
        <f>SUM(F66,F67:F77)</f>
        <v>0</v>
      </c>
      <c r="G78" s="9">
        <v>0</v>
      </c>
    </row>
    <row r="79" spans="1:12" x14ac:dyDescent="0.25">
      <c r="A79" s="5">
        <v>61</v>
      </c>
      <c r="B79" s="6" t="s">
        <v>191</v>
      </c>
      <c r="C79" s="99"/>
      <c r="D79" s="99"/>
      <c r="E79" s="7">
        <f t="shared" ref="E79:E85" si="4">SUM(D79-F79)</f>
        <v>0</v>
      </c>
      <c r="F79" s="7">
        <v>0</v>
      </c>
      <c r="G79" s="7">
        <v>0</v>
      </c>
    </row>
    <row r="80" spans="1:12" x14ac:dyDescent="0.25">
      <c r="A80" s="5">
        <v>62</v>
      </c>
      <c r="B80" s="6" t="s">
        <v>192</v>
      </c>
      <c r="C80" s="99">
        <v>10500000</v>
      </c>
      <c r="D80" s="99">
        <v>3500000</v>
      </c>
      <c r="E80" s="7">
        <f t="shared" si="4"/>
        <v>3500000</v>
      </c>
      <c r="F80" s="7">
        <v>0</v>
      </c>
      <c r="G80" s="7">
        <v>0</v>
      </c>
      <c r="L80" s="88"/>
    </row>
    <row r="81" spans="1:12" x14ac:dyDescent="0.25">
      <c r="A81" s="5">
        <v>63</v>
      </c>
      <c r="B81" s="6" t="s">
        <v>193</v>
      </c>
      <c r="C81" s="99"/>
      <c r="D81" s="99">
        <v>300000</v>
      </c>
      <c r="E81" s="7">
        <f t="shared" si="4"/>
        <v>300000</v>
      </c>
      <c r="F81" s="7"/>
      <c r="G81" s="99">
        <v>0</v>
      </c>
      <c r="L81" s="88"/>
    </row>
    <row r="82" spans="1:12" x14ac:dyDescent="0.25">
      <c r="A82" s="5">
        <v>64</v>
      </c>
      <c r="B82" s="6" t="s">
        <v>194</v>
      </c>
      <c r="C82" s="99">
        <v>32192158</v>
      </c>
      <c r="D82" s="99">
        <v>44749384</v>
      </c>
      <c r="E82" s="7">
        <f t="shared" si="4"/>
        <v>18807226</v>
      </c>
      <c r="F82" s="7">
        <v>25942158</v>
      </c>
      <c r="G82" s="7">
        <v>0</v>
      </c>
      <c r="L82" s="88"/>
    </row>
    <row r="83" spans="1:12" x14ac:dyDescent="0.25">
      <c r="A83" s="2"/>
      <c r="B83" s="6" t="s">
        <v>195</v>
      </c>
      <c r="C83" s="99"/>
      <c r="D83" s="99"/>
      <c r="E83" s="7">
        <f t="shared" si="4"/>
        <v>0</v>
      </c>
      <c r="F83" s="7"/>
      <c r="G83" s="7">
        <v>0</v>
      </c>
      <c r="L83" s="88"/>
    </row>
    <row r="84" spans="1:12" ht="31.5" x14ac:dyDescent="0.25">
      <c r="A84" s="5">
        <v>65</v>
      </c>
      <c r="B84" s="6" t="s">
        <v>196</v>
      </c>
      <c r="C84" s="99"/>
      <c r="D84" s="99"/>
      <c r="E84" s="7">
        <f t="shared" si="4"/>
        <v>0</v>
      </c>
      <c r="F84" s="7"/>
      <c r="G84" s="7">
        <v>0</v>
      </c>
      <c r="L84" s="88"/>
    </row>
    <row r="85" spans="1:12" ht="31.5" x14ac:dyDescent="0.25">
      <c r="A85" s="5">
        <v>66</v>
      </c>
      <c r="B85" s="6" t="s">
        <v>197</v>
      </c>
      <c r="C85" s="99">
        <f>15846882.66-1080000</f>
        <v>14766882.66</v>
      </c>
      <c r="D85" s="99">
        <v>11704333.68</v>
      </c>
      <c r="E85" s="7">
        <f t="shared" si="4"/>
        <v>4596949.68</v>
      </c>
      <c r="F85" s="99">
        <v>7107384</v>
      </c>
      <c r="G85" s="7">
        <v>0</v>
      </c>
      <c r="L85" s="88"/>
    </row>
    <row r="86" spans="1:12" x14ac:dyDescent="0.25">
      <c r="A86" s="5">
        <v>67</v>
      </c>
      <c r="B86" s="8" t="s">
        <v>198</v>
      </c>
      <c r="C86" s="102">
        <f>SUM(C79:C85)</f>
        <v>57459040.659999996</v>
      </c>
      <c r="D86" s="102">
        <f>SUM(D79:D85)</f>
        <v>60253717.68</v>
      </c>
      <c r="E86" s="9">
        <f>SUM(E79:E85)</f>
        <v>27204175.68</v>
      </c>
      <c r="F86" s="9">
        <f>SUM(F79:F85)</f>
        <v>33049542</v>
      </c>
      <c r="G86" s="9">
        <v>0</v>
      </c>
      <c r="L86" s="88"/>
    </row>
    <row r="87" spans="1:12" x14ac:dyDescent="0.25">
      <c r="A87" s="5">
        <v>68</v>
      </c>
      <c r="B87" s="6" t="s">
        <v>199</v>
      </c>
      <c r="C87" s="99">
        <v>19650000</v>
      </c>
      <c r="D87" s="99">
        <v>26520572</v>
      </c>
      <c r="E87" s="7">
        <f>SUM(D87-F87)</f>
        <v>7073000</v>
      </c>
      <c r="F87" s="7">
        <v>19447572</v>
      </c>
      <c r="G87" s="7">
        <v>0</v>
      </c>
      <c r="L87" s="88"/>
    </row>
    <row r="88" spans="1:12" x14ac:dyDescent="0.25">
      <c r="A88" s="2"/>
      <c r="B88" s="6" t="s">
        <v>200</v>
      </c>
      <c r="C88" s="99"/>
      <c r="D88" s="99"/>
      <c r="E88" s="7">
        <f>SUM(D88-F88)</f>
        <v>0</v>
      </c>
      <c r="F88" s="7">
        <v>0</v>
      </c>
      <c r="G88" s="7">
        <v>0</v>
      </c>
      <c r="L88" s="88"/>
    </row>
    <row r="89" spans="1:12" x14ac:dyDescent="0.25">
      <c r="A89" s="5">
        <v>69</v>
      </c>
      <c r="B89" s="6" t="s">
        <v>201</v>
      </c>
      <c r="C89" s="99"/>
      <c r="D89" s="99"/>
      <c r="E89" s="7">
        <f>SUM(D89-F89)</f>
        <v>0</v>
      </c>
      <c r="F89" s="7"/>
      <c r="G89" s="7">
        <v>0</v>
      </c>
      <c r="L89" s="88"/>
    </row>
    <row r="90" spans="1:12" ht="31.5" x14ac:dyDescent="0.25">
      <c r="A90" s="5">
        <v>70</v>
      </c>
      <c r="B90" s="6" t="s">
        <v>202</v>
      </c>
      <c r="C90" s="99">
        <v>5305500</v>
      </c>
      <c r="D90" s="7">
        <v>7160554.4400000004</v>
      </c>
      <c r="E90" s="7">
        <f>SUM(D90-F90)</f>
        <v>1909710.4400000004</v>
      </c>
      <c r="F90" s="7">
        <v>5250844</v>
      </c>
      <c r="G90" s="7">
        <v>0</v>
      </c>
      <c r="L90" s="88"/>
    </row>
    <row r="91" spans="1:12" x14ac:dyDescent="0.25">
      <c r="A91" s="5">
        <v>71</v>
      </c>
      <c r="B91" s="8" t="s">
        <v>44</v>
      </c>
      <c r="C91" s="102">
        <f>SUM(C87:C90)</f>
        <v>24955500</v>
      </c>
      <c r="D91" s="102">
        <f>SUM(D87:D90)</f>
        <v>33681126.439999998</v>
      </c>
      <c r="E91" s="9">
        <f>SUM(E87:E90)</f>
        <v>8982710.4400000013</v>
      </c>
      <c r="F91" s="9">
        <f>SUM(F87:F90)</f>
        <v>24698416</v>
      </c>
      <c r="G91" s="9">
        <v>0</v>
      </c>
    </row>
    <row r="92" spans="1:12" ht="31.5" x14ac:dyDescent="0.25">
      <c r="A92" s="5">
        <v>72</v>
      </c>
      <c r="B92" s="6" t="s">
        <v>203</v>
      </c>
      <c r="C92" s="99"/>
      <c r="D92" s="99"/>
      <c r="E92" s="7">
        <v>0</v>
      </c>
      <c r="F92" s="7">
        <v>0</v>
      </c>
      <c r="G92" s="7">
        <v>0</v>
      </c>
    </row>
    <row r="93" spans="1:12" ht="31.5" x14ac:dyDescent="0.25">
      <c r="A93" s="2"/>
      <c r="B93" s="6" t="s">
        <v>204</v>
      </c>
      <c r="C93" s="99"/>
      <c r="D93" s="99"/>
      <c r="E93" s="7">
        <v>0</v>
      </c>
      <c r="F93" s="7">
        <v>0</v>
      </c>
      <c r="G93" s="7">
        <v>0</v>
      </c>
    </row>
    <row r="94" spans="1:12" ht="31.5" x14ac:dyDescent="0.25">
      <c r="A94" s="5">
        <v>73</v>
      </c>
      <c r="B94" s="6" t="s">
        <v>205</v>
      </c>
      <c r="C94" s="99"/>
      <c r="D94" s="99"/>
      <c r="E94" s="7">
        <v>0</v>
      </c>
      <c r="F94" s="7">
        <v>0</v>
      </c>
      <c r="G94" s="7">
        <v>0</v>
      </c>
    </row>
    <row r="95" spans="1:12" ht="31.5" x14ac:dyDescent="0.25">
      <c r="A95" s="5">
        <v>74</v>
      </c>
      <c r="B95" s="6" t="s">
        <v>206</v>
      </c>
      <c r="C95" s="99"/>
      <c r="D95" s="99"/>
      <c r="E95" s="7">
        <v>0</v>
      </c>
      <c r="F95" s="7">
        <v>0</v>
      </c>
      <c r="G95" s="7">
        <v>0</v>
      </c>
    </row>
    <row r="96" spans="1:12" ht="31.5" x14ac:dyDescent="0.25">
      <c r="A96" s="5">
        <v>75</v>
      </c>
      <c r="B96" s="6" t="s">
        <v>207</v>
      </c>
      <c r="C96" s="99"/>
      <c r="D96" s="99"/>
      <c r="E96" s="7">
        <v>0</v>
      </c>
      <c r="F96" s="7">
        <v>0</v>
      </c>
      <c r="G96" s="7">
        <v>0</v>
      </c>
    </row>
    <row r="97" spans="1:8" ht="31.5" x14ac:dyDescent="0.25">
      <c r="A97" s="5">
        <v>76</v>
      </c>
      <c r="B97" s="6" t="s">
        <v>208</v>
      </c>
      <c r="C97" s="99"/>
      <c r="D97" s="99"/>
      <c r="E97" s="7">
        <v>0</v>
      </c>
      <c r="F97" s="7">
        <v>0</v>
      </c>
      <c r="G97" s="7">
        <v>0</v>
      </c>
    </row>
    <row r="98" spans="1:8" x14ac:dyDescent="0.25">
      <c r="A98" s="2"/>
      <c r="B98" s="6" t="s">
        <v>209</v>
      </c>
      <c r="C98" s="99"/>
      <c r="D98" s="99"/>
      <c r="E98" s="7">
        <v>0</v>
      </c>
      <c r="F98" s="7">
        <v>0</v>
      </c>
      <c r="G98" s="7">
        <v>0</v>
      </c>
    </row>
    <row r="99" spans="1:8" ht="31.5" x14ac:dyDescent="0.25">
      <c r="A99" s="5">
        <v>77</v>
      </c>
      <c r="B99" s="6" t="s">
        <v>210</v>
      </c>
      <c r="C99" s="99"/>
      <c r="D99" s="99"/>
      <c r="E99" s="7">
        <v>0</v>
      </c>
      <c r="F99" s="7">
        <v>0</v>
      </c>
      <c r="G99" s="7">
        <v>0</v>
      </c>
    </row>
    <row r="100" spans="1:8" ht="31.5" x14ac:dyDescent="0.25">
      <c r="A100" s="5">
        <v>78</v>
      </c>
      <c r="B100" s="8" t="s">
        <v>210</v>
      </c>
      <c r="C100" s="102"/>
      <c r="D100" s="102"/>
      <c r="E100" s="9">
        <f>SUM(E92:E99)</f>
        <v>0</v>
      </c>
      <c r="F100" s="9">
        <v>0</v>
      </c>
      <c r="G100" s="9">
        <v>0</v>
      </c>
    </row>
    <row r="101" spans="1:8" x14ac:dyDescent="0.25">
      <c r="A101" s="5">
        <v>79</v>
      </c>
      <c r="B101" s="8" t="s">
        <v>349</v>
      </c>
      <c r="C101" s="102">
        <v>30145716</v>
      </c>
      <c r="D101" s="102">
        <v>31465770</v>
      </c>
      <c r="E101" s="9">
        <f>D101-F101</f>
        <v>31465770</v>
      </c>
      <c r="F101" s="9">
        <v>0</v>
      </c>
      <c r="G101" s="9">
        <v>0</v>
      </c>
    </row>
    <row r="102" spans="1:8" x14ac:dyDescent="0.25">
      <c r="A102" s="5">
        <v>80</v>
      </c>
      <c r="B102" s="8" t="s">
        <v>212</v>
      </c>
      <c r="C102" s="102">
        <f>C91+C86+C78+C48+C23+C22+C61+C100+C101</f>
        <v>265995953.66</v>
      </c>
      <c r="D102" s="102">
        <f>D91+D86+D78+D48+D23+D22+D61+D100+D101</f>
        <v>294056164.12</v>
      </c>
      <c r="E102" s="9">
        <f>E91+E86+E78+E48+E23+E22+E61+E100+E101</f>
        <v>211530149.12</v>
      </c>
      <c r="F102" s="9">
        <f>F91+F86+F78+F48+F23+F22+F61+F100+F101</f>
        <v>82526015</v>
      </c>
      <c r="G102" s="9">
        <v>0</v>
      </c>
      <c r="H102" s="87"/>
    </row>
    <row r="103" spans="1:8" x14ac:dyDescent="0.25">
      <c r="A103" s="2"/>
      <c r="B103" s="6" t="s">
        <v>213</v>
      </c>
      <c r="C103" s="100"/>
      <c r="D103" s="100"/>
      <c r="E103" s="12">
        <v>0</v>
      </c>
      <c r="F103" s="12">
        <v>0</v>
      </c>
      <c r="G103" s="12">
        <v>0</v>
      </c>
    </row>
    <row r="104" spans="1:8" ht="31.5" x14ac:dyDescent="0.25">
      <c r="A104" s="5">
        <v>81</v>
      </c>
      <c r="B104" s="6" t="s">
        <v>214</v>
      </c>
      <c r="C104" s="100"/>
      <c r="D104" s="100"/>
      <c r="E104" s="12">
        <v>0</v>
      </c>
      <c r="F104" s="12">
        <v>0</v>
      </c>
      <c r="G104" s="12">
        <v>0</v>
      </c>
    </row>
    <row r="105" spans="1:8" x14ac:dyDescent="0.25">
      <c r="A105" s="5">
        <v>82</v>
      </c>
      <c r="B105" s="6" t="s">
        <v>215</v>
      </c>
      <c r="C105" s="100"/>
      <c r="D105" s="100"/>
      <c r="E105" s="12">
        <v>0</v>
      </c>
      <c r="F105" s="12">
        <v>0</v>
      </c>
      <c r="G105" s="12">
        <v>0</v>
      </c>
    </row>
    <row r="106" spans="1:8" x14ac:dyDescent="0.25">
      <c r="A106" s="5">
        <v>83</v>
      </c>
      <c r="B106" s="8" t="s">
        <v>216</v>
      </c>
      <c r="C106" s="101"/>
      <c r="D106" s="101"/>
      <c r="E106" s="13">
        <v>0</v>
      </c>
      <c r="F106" s="13">
        <v>0</v>
      </c>
      <c r="G106" s="13">
        <v>0</v>
      </c>
    </row>
    <row r="107" spans="1:8" x14ac:dyDescent="0.25">
      <c r="A107" s="5">
        <v>84</v>
      </c>
      <c r="B107" s="6" t="s">
        <v>217</v>
      </c>
      <c r="C107" s="100"/>
      <c r="D107" s="100"/>
      <c r="E107" s="12">
        <v>0</v>
      </c>
      <c r="F107" s="12">
        <v>0</v>
      </c>
      <c r="G107" s="12">
        <v>0</v>
      </c>
    </row>
    <row r="108" spans="1:8" x14ac:dyDescent="0.25">
      <c r="A108" s="2"/>
      <c r="B108" s="6" t="s">
        <v>218</v>
      </c>
      <c r="C108" s="100"/>
      <c r="D108" s="100"/>
      <c r="E108" s="12">
        <v>0</v>
      </c>
      <c r="F108" s="12">
        <v>0</v>
      </c>
      <c r="G108" s="12">
        <v>0</v>
      </c>
    </row>
    <row r="109" spans="1:8" x14ac:dyDescent="0.25">
      <c r="A109" s="5">
        <v>85</v>
      </c>
      <c r="B109" s="6" t="s">
        <v>274</v>
      </c>
      <c r="C109" s="100"/>
      <c r="D109" s="100"/>
      <c r="E109" s="12">
        <v>0</v>
      </c>
      <c r="F109" s="12">
        <v>0</v>
      </c>
      <c r="G109" s="12">
        <v>0</v>
      </c>
    </row>
    <row r="110" spans="1:8" x14ac:dyDescent="0.25">
      <c r="A110" s="5">
        <v>86</v>
      </c>
      <c r="B110" s="6" t="s">
        <v>275</v>
      </c>
      <c r="C110" s="100"/>
      <c r="D110" s="100"/>
      <c r="E110" s="12">
        <v>0</v>
      </c>
      <c r="F110" s="12">
        <v>0</v>
      </c>
      <c r="G110" s="12">
        <v>0</v>
      </c>
    </row>
    <row r="111" spans="1:8" x14ac:dyDescent="0.25">
      <c r="A111" s="5">
        <v>87</v>
      </c>
      <c r="B111" s="6" t="s">
        <v>276</v>
      </c>
      <c r="C111" s="100"/>
      <c r="D111" s="100"/>
      <c r="E111" s="12">
        <v>0</v>
      </c>
      <c r="F111" s="12">
        <v>0</v>
      </c>
      <c r="G111" s="12">
        <v>0</v>
      </c>
    </row>
    <row r="112" spans="1:8" x14ac:dyDescent="0.25">
      <c r="A112" s="5">
        <v>88</v>
      </c>
      <c r="B112" s="6" t="s">
        <v>277</v>
      </c>
      <c r="C112" s="100"/>
      <c r="D112" s="100"/>
      <c r="E112" s="12">
        <v>0</v>
      </c>
      <c r="F112" s="12">
        <v>0</v>
      </c>
      <c r="G112" s="12">
        <v>0</v>
      </c>
    </row>
    <row r="113" spans="1:7" x14ac:dyDescent="0.25">
      <c r="A113" s="2"/>
      <c r="B113" s="8" t="s">
        <v>219</v>
      </c>
      <c r="C113" s="101"/>
      <c r="D113" s="101"/>
      <c r="E113" s="13">
        <v>0</v>
      </c>
      <c r="F113" s="13">
        <v>0</v>
      </c>
      <c r="G113" s="13">
        <v>0</v>
      </c>
    </row>
    <row r="114" spans="1:7" ht="31.5" x14ac:dyDescent="0.25">
      <c r="A114" s="5">
        <v>89</v>
      </c>
      <c r="B114" s="6" t="s">
        <v>220</v>
      </c>
      <c r="C114" s="100"/>
      <c r="D114" s="100"/>
      <c r="E114" s="12">
        <v>0</v>
      </c>
      <c r="F114" s="12">
        <v>0</v>
      </c>
      <c r="G114" s="12">
        <v>0</v>
      </c>
    </row>
    <row r="115" spans="1:7" ht="31.5" x14ac:dyDescent="0.25">
      <c r="A115" s="5">
        <v>90</v>
      </c>
      <c r="B115" s="6" t="s">
        <v>221</v>
      </c>
      <c r="C115" s="100">
        <f>245000+1550194</f>
        <v>1795194</v>
      </c>
      <c r="D115" s="100">
        <f>245000+1550194</f>
        <v>1795194</v>
      </c>
      <c r="E115" s="100">
        <f>D115-F115</f>
        <v>1795194</v>
      </c>
      <c r="F115" s="12">
        <v>0</v>
      </c>
      <c r="G115" s="12">
        <v>0</v>
      </c>
    </row>
    <row r="116" spans="1:7" x14ac:dyDescent="0.25">
      <c r="A116" s="5">
        <v>91</v>
      </c>
      <c r="B116" s="6" t="s">
        <v>222</v>
      </c>
      <c r="C116" s="100"/>
      <c r="D116" s="100"/>
      <c r="E116" s="12">
        <v>0</v>
      </c>
      <c r="F116" s="12">
        <v>0</v>
      </c>
      <c r="G116" s="12">
        <v>0</v>
      </c>
    </row>
    <row r="117" spans="1:7" x14ac:dyDescent="0.25">
      <c r="A117" s="5">
        <v>92</v>
      </c>
      <c r="B117" s="6" t="s">
        <v>223</v>
      </c>
      <c r="C117" s="100"/>
      <c r="D117" s="100"/>
      <c r="E117" s="12">
        <v>0</v>
      </c>
      <c r="F117" s="12">
        <v>0</v>
      </c>
      <c r="G117" s="12">
        <v>0</v>
      </c>
    </row>
    <row r="118" spans="1:7" x14ac:dyDescent="0.25">
      <c r="A118" s="2"/>
      <c r="B118" s="6" t="s">
        <v>224</v>
      </c>
      <c r="C118" s="100"/>
      <c r="D118" s="100"/>
      <c r="E118" s="12">
        <v>0</v>
      </c>
      <c r="F118" s="12">
        <v>0</v>
      </c>
      <c r="G118" s="12">
        <v>0</v>
      </c>
    </row>
    <row r="119" spans="1:7" ht="31.5" x14ac:dyDescent="0.25">
      <c r="A119" s="5">
        <v>93</v>
      </c>
      <c r="B119" s="6" t="s">
        <v>225</v>
      </c>
      <c r="C119" s="100"/>
      <c r="D119" s="100"/>
      <c r="E119" s="12">
        <v>0</v>
      </c>
      <c r="F119" s="12">
        <v>0</v>
      </c>
      <c r="G119" s="12">
        <v>0</v>
      </c>
    </row>
    <row r="120" spans="1:7" x14ac:dyDescent="0.25">
      <c r="A120" s="5">
        <v>94</v>
      </c>
      <c r="B120" s="6" t="s">
        <v>278</v>
      </c>
      <c r="C120" s="100"/>
      <c r="D120" s="100"/>
      <c r="E120" s="12">
        <v>0</v>
      </c>
      <c r="F120" s="12">
        <v>0</v>
      </c>
      <c r="G120" s="12">
        <v>0</v>
      </c>
    </row>
    <row r="121" spans="1:7" x14ac:dyDescent="0.25">
      <c r="A121" s="5">
        <v>95</v>
      </c>
      <c r="B121" s="6" t="s">
        <v>279</v>
      </c>
      <c r="C121" s="100"/>
      <c r="D121" s="100"/>
      <c r="E121" s="12">
        <v>0</v>
      </c>
      <c r="F121" s="12">
        <v>0</v>
      </c>
      <c r="G121" s="12">
        <v>0</v>
      </c>
    </row>
    <row r="122" spans="1:7" x14ac:dyDescent="0.25">
      <c r="A122" s="5">
        <v>96</v>
      </c>
      <c r="B122" s="6" t="s">
        <v>309</v>
      </c>
      <c r="C122" s="100"/>
      <c r="D122" s="100"/>
      <c r="E122" s="12">
        <v>0</v>
      </c>
      <c r="F122" s="12">
        <v>0</v>
      </c>
      <c r="G122" s="12">
        <v>0</v>
      </c>
    </row>
    <row r="123" spans="1:7" x14ac:dyDescent="0.25">
      <c r="A123" s="2"/>
      <c r="B123" s="8" t="s">
        <v>226</v>
      </c>
      <c r="C123" s="101">
        <f>SUM(C114:C122)</f>
        <v>1795194</v>
      </c>
      <c r="D123" s="101">
        <f>SUM(D114:D122)</f>
        <v>1795194</v>
      </c>
      <c r="E123" s="13">
        <f>D123-F123</f>
        <v>1795194</v>
      </c>
      <c r="F123" s="13">
        <v>0</v>
      </c>
      <c r="G123" s="13">
        <v>0</v>
      </c>
    </row>
    <row r="124" spans="1:7" x14ac:dyDescent="0.25">
      <c r="A124" s="5">
        <v>97</v>
      </c>
      <c r="B124" s="6" t="s">
        <v>227</v>
      </c>
      <c r="C124" s="100"/>
      <c r="D124" s="100"/>
      <c r="E124" s="12">
        <v>0</v>
      </c>
      <c r="F124" s="12">
        <v>0</v>
      </c>
      <c r="G124" s="12">
        <v>0</v>
      </c>
    </row>
    <row r="125" spans="1:7" x14ac:dyDescent="0.25">
      <c r="A125" s="5">
        <v>98</v>
      </c>
      <c r="B125" s="6" t="s">
        <v>228</v>
      </c>
      <c r="C125" s="100"/>
      <c r="D125" s="100"/>
      <c r="E125" s="12">
        <v>0</v>
      </c>
      <c r="F125" s="12">
        <v>0</v>
      </c>
      <c r="G125" s="12">
        <v>0</v>
      </c>
    </row>
    <row r="126" spans="1:7" x14ac:dyDescent="0.25">
      <c r="A126" s="5">
        <v>99</v>
      </c>
      <c r="B126" s="6" t="s">
        <v>229</v>
      </c>
      <c r="C126" s="100"/>
      <c r="D126" s="100"/>
      <c r="E126" s="12">
        <v>0</v>
      </c>
      <c r="F126" s="12">
        <v>0</v>
      </c>
      <c r="G126" s="12">
        <v>0</v>
      </c>
    </row>
    <row r="127" spans="1:7" ht="31.5" x14ac:dyDescent="0.25">
      <c r="A127" s="5">
        <v>100</v>
      </c>
      <c r="B127" s="6" t="s">
        <v>280</v>
      </c>
      <c r="C127" s="100"/>
      <c r="D127" s="100"/>
      <c r="E127" s="12">
        <v>0</v>
      </c>
      <c r="F127" s="12">
        <v>0</v>
      </c>
      <c r="G127" s="12">
        <v>0</v>
      </c>
    </row>
    <row r="128" spans="1:7" ht="31.5" x14ac:dyDescent="0.25">
      <c r="A128" s="2"/>
      <c r="B128" s="6" t="s">
        <v>281</v>
      </c>
      <c r="C128" s="100"/>
      <c r="D128" s="100"/>
      <c r="E128" s="12">
        <v>0</v>
      </c>
      <c r="F128" s="12">
        <v>0</v>
      </c>
      <c r="G128" s="12">
        <v>0</v>
      </c>
    </row>
    <row r="129" spans="1:8" x14ac:dyDescent="0.25">
      <c r="A129" s="5">
        <v>101</v>
      </c>
      <c r="B129" s="8" t="s">
        <v>230</v>
      </c>
      <c r="C129" s="100"/>
      <c r="D129" s="100"/>
      <c r="E129" s="12">
        <v>0</v>
      </c>
      <c r="F129" s="12">
        <v>0</v>
      </c>
      <c r="G129" s="12">
        <v>0</v>
      </c>
    </row>
    <row r="130" spans="1:8" ht="31.5" x14ac:dyDescent="0.25">
      <c r="A130" s="5">
        <v>102</v>
      </c>
      <c r="B130" s="6" t="s">
        <v>231</v>
      </c>
      <c r="C130" s="100"/>
      <c r="D130" s="100"/>
      <c r="E130" s="12">
        <v>0</v>
      </c>
      <c r="F130" s="12">
        <v>0</v>
      </c>
      <c r="G130" s="12">
        <v>0</v>
      </c>
    </row>
    <row r="131" spans="1:8" x14ac:dyDescent="0.25">
      <c r="A131" s="5">
        <v>103</v>
      </c>
      <c r="B131" s="6" t="s">
        <v>282</v>
      </c>
      <c r="C131" s="100"/>
      <c r="D131" s="100"/>
      <c r="E131" s="12">
        <v>0</v>
      </c>
      <c r="F131" s="12">
        <v>0</v>
      </c>
      <c r="G131" s="12">
        <v>0</v>
      </c>
    </row>
    <row r="132" spans="1:8" x14ac:dyDescent="0.25">
      <c r="A132" s="5">
        <v>104</v>
      </c>
      <c r="B132" s="8" t="s">
        <v>232</v>
      </c>
      <c r="C132" s="101">
        <f>C129+C123+C113</f>
        <v>1795194</v>
      </c>
      <c r="D132" s="101">
        <f>D129+D123+D113</f>
        <v>1795194</v>
      </c>
      <c r="E132" s="13">
        <f>E129+E123+E113</f>
        <v>1795194</v>
      </c>
      <c r="F132" s="13">
        <v>0</v>
      </c>
      <c r="G132" s="13">
        <v>0</v>
      </c>
    </row>
    <row r="133" spans="1:8" x14ac:dyDescent="0.25">
      <c r="A133" s="5">
        <v>105</v>
      </c>
      <c r="B133" s="8" t="s">
        <v>242</v>
      </c>
      <c r="C133" s="101">
        <f>C132+C102</f>
        <v>267791147.66</v>
      </c>
      <c r="D133" s="101">
        <f>D132+D102</f>
        <v>295851358.12</v>
      </c>
      <c r="E133" s="13">
        <f>E132+E102</f>
        <v>213325343.12</v>
      </c>
      <c r="F133" s="13">
        <f>F132+F102</f>
        <v>82526015</v>
      </c>
      <c r="G133" s="13">
        <v>0</v>
      </c>
      <c r="H133" s="16"/>
    </row>
    <row r="134" spans="1:8" x14ac:dyDescent="0.25">
      <c r="C134" s="157"/>
      <c r="D134" s="157"/>
    </row>
    <row r="135" spans="1:8" x14ac:dyDescent="0.25">
      <c r="C135" s="147"/>
      <c r="D135" s="164"/>
      <c r="E135" s="112"/>
    </row>
    <row r="136" spans="1:8" x14ac:dyDescent="0.25">
      <c r="C136" s="147"/>
      <c r="D136" s="147"/>
      <c r="E136" s="112"/>
    </row>
    <row r="137" spans="1:8" x14ac:dyDescent="0.25">
      <c r="C137" s="147"/>
      <c r="D137" s="147"/>
      <c r="E137" s="112"/>
    </row>
    <row r="138" spans="1:8" x14ac:dyDescent="0.25">
      <c r="C138" s="147"/>
      <c r="D138" s="147"/>
      <c r="E138" s="112"/>
    </row>
    <row r="139" spans="1:8" x14ac:dyDescent="0.25">
      <c r="E139" s="112"/>
    </row>
  </sheetData>
  <mergeCells count="1">
    <mergeCell ref="B1:F1"/>
  </mergeCells>
  <phoneticPr fontId="5" type="noConversion"/>
  <printOptions horizontalCentered="1"/>
  <pageMargins left="0.59055118110236227" right="0.23622047244094491" top="0.70866141732283472" bottom="0.59055118110236227" header="0.31496062992125984" footer="0.31496062992125984"/>
  <pageSetup paperSize="9" scale="65" fitToHeight="0" orientation="portrait" r:id="rId1"/>
  <headerFooter alignWithMargins="0">
    <oddHeader xml:space="preserve">&amp;R2. melléklet </oddHeader>
  </headerFooter>
  <rowBreaks count="2" manualBreakCount="2">
    <brk id="51" max="16383" man="1"/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Layout" topLeftCell="A4" zoomScaleNormal="100" workbookViewId="0">
      <selection activeCell="F22" sqref="F22:G22"/>
    </sheetView>
  </sheetViews>
  <sheetFormatPr defaultColWidth="22.1640625" defaultRowHeight="15.75" x14ac:dyDescent="0.2"/>
  <cols>
    <col min="1" max="1" width="8" style="20" customWidth="1"/>
    <col min="2" max="2" width="44.1640625" style="21" customWidth="1"/>
    <col min="3" max="3" width="18.33203125" style="21" customWidth="1"/>
    <col min="4" max="4" width="21.6640625" style="21" customWidth="1"/>
    <col min="5" max="5" width="19.1640625" style="21" customWidth="1"/>
    <col min="6" max="6" width="18.5" style="21" customWidth="1"/>
    <col min="7" max="7" width="20.5" style="21" customWidth="1"/>
    <col min="8" max="16384" width="22.1640625" style="21"/>
  </cols>
  <sheetData>
    <row r="1" spans="1:7" x14ac:dyDescent="0.2">
      <c r="A1" s="167"/>
      <c r="B1" s="178" t="s">
        <v>408</v>
      </c>
      <c r="C1" s="178"/>
      <c r="D1" s="178"/>
      <c r="E1" s="178"/>
      <c r="F1" s="178"/>
      <c r="G1" s="178"/>
    </row>
    <row r="2" spans="1:7" s="20" customFormat="1" x14ac:dyDescent="0.2">
      <c r="A2" s="23"/>
      <c r="B2" s="168" t="s">
        <v>39</v>
      </c>
      <c r="C2" s="154" t="s">
        <v>34</v>
      </c>
      <c r="D2" s="154" t="s">
        <v>35</v>
      </c>
      <c r="E2" s="168" t="s">
        <v>36</v>
      </c>
      <c r="F2" s="154" t="s">
        <v>40</v>
      </c>
      <c r="G2" s="154" t="s">
        <v>41</v>
      </c>
    </row>
    <row r="3" spans="1:7" s="25" customFormat="1" ht="31.5" x14ac:dyDescent="0.2">
      <c r="A3" s="23">
        <v>1</v>
      </c>
      <c r="B3" s="168" t="s">
        <v>3</v>
      </c>
      <c r="C3" s="168" t="s">
        <v>411</v>
      </c>
      <c r="D3" s="168" t="s">
        <v>409</v>
      </c>
      <c r="E3" s="168" t="s">
        <v>3</v>
      </c>
      <c r="F3" s="168" t="s">
        <v>411</v>
      </c>
      <c r="G3" s="168" t="s">
        <v>409</v>
      </c>
    </row>
    <row r="4" spans="1:7" x14ac:dyDescent="0.2">
      <c r="A4" s="23">
        <v>2</v>
      </c>
      <c r="B4" s="179" t="s">
        <v>340</v>
      </c>
      <c r="C4" s="179"/>
      <c r="D4" s="179"/>
      <c r="E4" s="179"/>
      <c r="F4" s="179"/>
      <c r="G4" s="179"/>
    </row>
    <row r="5" spans="1:7" ht="31.5" x14ac:dyDescent="0.2">
      <c r="A5" s="23">
        <v>3</v>
      </c>
      <c r="B5" s="26" t="s">
        <v>61</v>
      </c>
      <c r="C5" s="27">
        <f>'1'!C10</f>
        <v>38754840</v>
      </c>
      <c r="D5" s="27">
        <f>'1'!D10</f>
        <v>40200616</v>
      </c>
      <c r="E5" s="26" t="s">
        <v>4</v>
      </c>
      <c r="F5" s="27">
        <f>'2'!C22</f>
        <v>33841410</v>
      </c>
      <c r="G5" s="27">
        <f>'2'!D22</f>
        <v>34820410</v>
      </c>
    </row>
    <row r="6" spans="1:7" ht="94.5" x14ac:dyDescent="0.2">
      <c r="A6" s="23">
        <v>4</v>
      </c>
      <c r="B6" s="26" t="s">
        <v>67</v>
      </c>
      <c r="C6" s="27">
        <f>'1'!C15</f>
        <v>1054188</v>
      </c>
      <c r="D6" s="27">
        <f>'1'!D15</f>
        <v>1054188</v>
      </c>
      <c r="E6" s="26" t="s">
        <v>330</v>
      </c>
      <c r="F6" s="27">
        <f>'2'!C23</f>
        <v>5166302</v>
      </c>
      <c r="G6" s="27">
        <f>'2'!D23</f>
        <v>5354534</v>
      </c>
    </row>
    <row r="7" spans="1:7" x14ac:dyDescent="0.2">
      <c r="A7" s="23">
        <v>5</v>
      </c>
      <c r="B7" s="26" t="s">
        <v>83</v>
      </c>
      <c r="C7" s="27">
        <f>'1'!C36</f>
        <v>61065666</v>
      </c>
      <c r="D7" s="27">
        <f>'1'!D36</f>
        <v>71680000</v>
      </c>
      <c r="E7" s="26" t="s">
        <v>168</v>
      </c>
      <c r="F7" s="27">
        <f>'2'!C48</f>
        <v>75550000</v>
      </c>
      <c r="G7" s="27">
        <f>'2'!D48</f>
        <v>87530000</v>
      </c>
    </row>
    <row r="8" spans="1:7" ht="47.25" x14ac:dyDescent="0.2">
      <c r="A8" s="23">
        <v>6</v>
      </c>
      <c r="B8" s="26" t="s">
        <v>45</v>
      </c>
      <c r="C8" s="27">
        <f>'1'!C52</f>
        <v>37894133</v>
      </c>
      <c r="D8" s="27">
        <f>'1'!D52</f>
        <v>37894233</v>
      </c>
      <c r="E8" s="26" t="s">
        <v>237</v>
      </c>
      <c r="F8" s="27">
        <f>'2'!C61</f>
        <v>4200000</v>
      </c>
      <c r="G8" s="27">
        <f>'2'!D61</f>
        <v>4200000</v>
      </c>
    </row>
    <row r="9" spans="1:7" ht="31.5" x14ac:dyDescent="0.2">
      <c r="A9" s="23">
        <v>7</v>
      </c>
      <c r="B9" s="26" t="s">
        <v>100</v>
      </c>
      <c r="C9" s="27">
        <f>'1'!C64</f>
        <v>1000000</v>
      </c>
      <c r="D9" s="27">
        <f>'1'!D64</f>
        <v>2000000</v>
      </c>
      <c r="E9" s="26" t="s">
        <v>311</v>
      </c>
      <c r="F9" s="27">
        <f>'2'!C66</f>
        <v>0</v>
      </c>
      <c r="G9" s="27">
        <f>'2'!D66</f>
        <v>0</v>
      </c>
    </row>
    <row r="10" spans="1:7" ht="31.5" x14ac:dyDescent="0.2">
      <c r="A10" s="23">
        <v>8</v>
      </c>
      <c r="B10" s="26" t="s">
        <v>335</v>
      </c>
      <c r="C10" s="148">
        <v>15217064</v>
      </c>
      <c r="D10" s="148">
        <v>15217064</v>
      </c>
      <c r="E10" s="26" t="s">
        <v>190</v>
      </c>
      <c r="F10" s="27">
        <f>'2'!C78</f>
        <v>34677985</v>
      </c>
      <c r="G10" s="27">
        <f>'2'!D78</f>
        <v>36750606</v>
      </c>
    </row>
    <row r="11" spans="1:7" x14ac:dyDescent="0.2">
      <c r="A11" s="23">
        <v>9</v>
      </c>
      <c r="B11" s="27" t="s">
        <v>336</v>
      </c>
      <c r="C11" s="27">
        <f>'1'!C84</f>
        <v>245000</v>
      </c>
      <c r="D11" s="27">
        <f>'1'!D84</f>
        <v>245000</v>
      </c>
      <c r="E11" s="27" t="s">
        <v>336</v>
      </c>
      <c r="F11" s="27">
        <f>'2'!C115</f>
        <v>1795194</v>
      </c>
      <c r="G11" s="27">
        <f>'2'!D115</f>
        <v>1795194</v>
      </c>
    </row>
    <row r="12" spans="1:7" x14ac:dyDescent="0.2">
      <c r="A12" s="23">
        <v>10</v>
      </c>
      <c r="B12" s="28" t="s">
        <v>45</v>
      </c>
      <c r="C12" s="28">
        <f>SUM(C5:C11)</f>
        <v>155230891</v>
      </c>
      <c r="D12" s="28">
        <f>SUM(D5:D11)</f>
        <v>168291101</v>
      </c>
      <c r="E12" s="28" t="s">
        <v>337</v>
      </c>
      <c r="F12" s="28">
        <f>SUM(F5:F11)</f>
        <v>155230891</v>
      </c>
      <c r="G12" s="28">
        <f>SUM(G5:G11)</f>
        <v>170450744</v>
      </c>
    </row>
    <row r="13" spans="1:7" x14ac:dyDescent="0.2">
      <c r="A13" s="23">
        <v>11</v>
      </c>
      <c r="B13" s="181"/>
      <c r="C13" s="181"/>
      <c r="D13" s="27"/>
      <c r="E13" s="28" t="s">
        <v>317</v>
      </c>
      <c r="F13" s="28">
        <f>C12-F12</f>
        <v>0</v>
      </c>
      <c r="G13" s="27"/>
    </row>
    <row r="14" spans="1:7" x14ac:dyDescent="0.2">
      <c r="A14" s="23">
        <v>12</v>
      </c>
      <c r="B14" s="179" t="s">
        <v>341</v>
      </c>
      <c r="C14" s="179"/>
      <c r="D14" s="179"/>
      <c r="E14" s="179"/>
      <c r="F14" s="179"/>
      <c r="G14" s="179"/>
    </row>
    <row r="15" spans="1:7" ht="31.5" x14ac:dyDescent="0.2">
      <c r="A15" s="23">
        <v>13</v>
      </c>
      <c r="B15" s="26" t="s">
        <v>73</v>
      </c>
      <c r="C15" s="27">
        <f>'1'!C22</f>
        <v>0</v>
      </c>
      <c r="D15" s="27">
        <f>'1'!D22</f>
        <v>15000000</v>
      </c>
      <c r="E15" s="27" t="s">
        <v>43</v>
      </c>
      <c r="F15" s="27">
        <f>'2'!C86</f>
        <v>57459040.659999996</v>
      </c>
      <c r="G15" s="27">
        <f>'2'!D86</f>
        <v>60253717.68</v>
      </c>
    </row>
    <row r="16" spans="1:7" x14ac:dyDescent="0.2">
      <c r="A16" s="23">
        <v>14</v>
      </c>
      <c r="B16" s="26" t="s">
        <v>42</v>
      </c>
      <c r="C16" s="27">
        <f>'1'!C58</f>
        <v>0</v>
      </c>
      <c r="D16" s="27">
        <f>'1'!D58</f>
        <v>0</v>
      </c>
      <c r="E16" s="27" t="s">
        <v>44</v>
      </c>
      <c r="F16" s="27">
        <f>'2'!C91</f>
        <v>24955500</v>
      </c>
      <c r="G16" s="27">
        <f>'2'!D91</f>
        <v>33681126.439999998</v>
      </c>
    </row>
    <row r="17" spans="1:7" x14ac:dyDescent="0.2">
      <c r="A17" s="23">
        <v>15</v>
      </c>
      <c r="B17" s="26" t="s">
        <v>236</v>
      </c>
      <c r="C17" s="27">
        <f>'1'!C70</f>
        <v>10000000</v>
      </c>
      <c r="D17" s="27">
        <f>'1'!D70</f>
        <v>10000000</v>
      </c>
      <c r="E17" s="27" t="s">
        <v>238</v>
      </c>
      <c r="F17" s="148">
        <f>'2'!C101</f>
        <v>30145716</v>
      </c>
      <c r="G17" s="148">
        <f>'2'!D101</f>
        <v>31465770</v>
      </c>
    </row>
    <row r="18" spans="1:7" ht="29.25" customHeight="1" x14ac:dyDescent="0.2">
      <c r="A18" s="23">
        <v>16</v>
      </c>
      <c r="B18" s="26" t="s">
        <v>319</v>
      </c>
      <c r="C18" s="27"/>
      <c r="D18" s="27"/>
      <c r="E18" s="26" t="s">
        <v>312</v>
      </c>
      <c r="F18" s="27">
        <f>'2'!C100</f>
        <v>0</v>
      </c>
      <c r="G18" s="27">
        <f>'2'!D100</f>
        <v>0</v>
      </c>
    </row>
    <row r="19" spans="1:7" ht="36.950000000000003" customHeight="1" x14ac:dyDescent="0.2">
      <c r="A19" s="23">
        <v>17</v>
      </c>
      <c r="B19" s="26" t="s">
        <v>335</v>
      </c>
      <c r="C19" s="108">
        <f>'1'!C81-'3'!C10</f>
        <v>102560257</v>
      </c>
      <c r="D19" s="108">
        <f>'1'!D81-'3'!D10</f>
        <v>102560257</v>
      </c>
      <c r="E19" s="27" t="s">
        <v>211</v>
      </c>
      <c r="F19" s="27">
        <v>0</v>
      </c>
      <c r="G19" s="27">
        <v>0</v>
      </c>
    </row>
    <row r="20" spans="1:7" x14ac:dyDescent="0.2">
      <c r="A20" s="23">
        <v>18</v>
      </c>
      <c r="B20" s="33" t="s">
        <v>42</v>
      </c>
      <c r="C20" s="33">
        <f>SUM(C15:C19)</f>
        <v>112560257</v>
      </c>
      <c r="D20" s="33">
        <f>SUM(D15:D19)</f>
        <v>127560257</v>
      </c>
      <c r="E20" s="28" t="s">
        <v>338</v>
      </c>
      <c r="F20" s="28">
        <f>SUM(F15:F19)</f>
        <v>112560256.66</v>
      </c>
      <c r="G20" s="28">
        <f>SUM(G15:G19)</f>
        <v>125400614.12</v>
      </c>
    </row>
    <row r="21" spans="1:7" x14ac:dyDescent="0.2">
      <c r="A21" s="23">
        <v>19</v>
      </c>
      <c r="B21" s="180"/>
      <c r="C21" s="180"/>
      <c r="D21" s="27"/>
      <c r="E21" s="28" t="s">
        <v>318</v>
      </c>
      <c r="F21" s="28">
        <f>C20-F20</f>
        <v>0.34000000357627869</v>
      </c>
      <c r="G21" s="28">
        <f>D20-G20</f>
        <v>2159642.8799999952</v>
      </c>
    </row>
    <row r="22" spans="1:7" x14ac:dyDescent="0.2">
      <c r="A22" s="23">
        <v>20</v>
      </c>
      <c r="B22" s="27" t="s">
        <v>410</v>
      </c>
      <c r="C22" s="27">
        <f>C20+C12</f>
        <v>267791148</v>
      </c>
      <c r="D22" s="27">
        <f>D20+D12</f>
        <v>295851358</v>
      </c>
      <c r="E22" s="27" t="s">
        <v>410</v>
      </c>
      <c r="F22" s="27">
        <f>F20+F12</f>
        <v>267791147.66</v>
      </c>
      <c r="G22" s="27">
        <f>G20+G12</f>
        <v>295851358.12</v>
      </c>
    </row>
  </sheetData>
  <mergeCells count="5">
    <mergeCell ref="B1:G1"/>
    <mergeCell ref="B4:G4"/>
    <mergeCell ref="B14:G14"/>
    <mergeCell ref="B21:C21"/>
    <mergeCell ref="B13:C13"/>
  </mergeCells>
  <phoneticPr fontId="5" type="noConversion"/>
  <printOptions horizontalCentered="1"/>
  <pageMargins left="0.74803149606299213" right="0.74803149606299213" top="0.6692913385826772" bottom="0.47244094488188981" header="0.39370078740157483" footer="0.35433070866141736"/>
  <pageSetup paperSize="9" scale="90" orientation="landscape" r:id="rId1"/>
  <headerFooter alignWithMargins="0">
    <oddHeader xml:space="preserve">&amp;R3. melléklet &amp;K000000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view="pageLayout" zoomScaleNormal="100" workbookViewId="0">
      <selection activeCell="E52" sqref="E52:E53"/>
    </sheetView>
  </sheetViews>
  <sheetFormatPr defaultRowHeight="15.75" x14ac:dyDescent="0.25"/>
  <cols>
    <col min="1" max="1" width="4.1640625" style="85" customWidth="1"/>
    <col min="2" max="2" width="41.6640625" style="85" customWidth="1"/>
    <col min="3" max="3" width="17.5" style="85" customWidth="1"/>
    <col min="4" max="4" width="14.33203125" style="141" customWidth="1"/>
    <col min="5" max="5" width="14.6640625" style="85" customWidth="1"/>
    <col min="6" max="6" width="16.6640625" style="141" customWidth="1"/>
    <col min="7" max="7" width="15.83203125" style="85" customWidth="1"/>
    <col min="8" max="8" width="17.1640625" style="85" customWidth="1"/>
    <col min="9" max="9" width="16.1640625" style="85" bestFit="1" customWidth="1"/>
    <col min="10" max="16384" width="9.33203125" style="85"/>
  </cols>
  <sheetData>
    <row r="1" spans="1:8" x14ac:dyDescent="0.25">
      <c r="A1" s="182" t="s">
        <v>393</v>
      </c>
      <c r="B1" s="182"/>
      <c r="C1" s="182"/>
      <c r="D1" s="182"/>
      <c r="E1" s="182"/>
      <c r="F1" s="182"/>
      <c r="G1" s="182"/>
      <c r="H1" s="182"/>
    </row>
    <row r="2" spans="1:8" x14ac:dyDescent="0.25">
      <c r="A2" s="31"/>
      <c r="B2" s="116" t="s">
        <v>33</v>
      </c>
      <c r="C2" s="116"/>
      <c r="D2" s="118" t="s">
        <v>34</v>
      </c>
      <c r="E2" s="117" t="s">
        <v>35</v>
      </c>
      <c r="F2" s="118" t="s">
        <v>36</v>
      </c>
      <c r="G2" s="116" t="s">
        <v>40</v>
      </c>
      <c r="H2" s="118" t="s">
        <v>41</v>
      </c>
    </row>
    <row r="3" spans="1:8" ht="87" customHeight="1" x14ac:dyDescent="0.25">
      <c r="A3" s="32">
        <v>1</v>
      </c>
      <c r="B3" s="119" t="s">
        <v>3</v>
      </c>
      <c r="C3" s="158" t="s">
        <v>389</v>
      </c>
      <c r="D3" s="146" t="s">
        <v>390</v>
      </c>
      <c r="E3" s="146" t="s">
        <v>382</v>
      </c>
      <c r="F3" s="146" t="s">
        <v>383</v>
      </c>
      <c r="G3" s="120" t="s">
        <v>46</v>
      </c>
      <c r="H3" s="120" t="s">
        <v>243</v>
      </c>
    </row>
    <row r="4" spans="1:8" x14ac:dyDescent="0.25">
      <c r="A4" s="32">
        <v>2</v>
      </c>
      <c r="B4" s="121" t="s">
        <v>43</v>
      </c>
      <c r="C4" s="121"/>
      <c r="D4" s="135"/>
      <c r="E4" s="122"/>
      <c r="F4" s="135"/>
      <c r="G4" s="116"/>
      <c r="H4" s="123"/>
    </row>
    <row r="5" spans="1:8" x14ac:dyDescent="0.25">
      <c r="A5" s="32">
        <v>3</v>
      </c>
      <c r="B5" s="124" t="s">
        <v>353</v>
      </c>
      <c r="C5" s="160">
        <v>1737360</v>
      </c>
      <c r="D5" s="135">
        <v>1298400</v>
      </c>
      <c r="E5" s="122">
        <f>D5*0.27</f>
        <v>350568</v>
      </c>
      <c r="F5" s="135">
        <f t="shared" ref="F5:F35" si="0">SUM(D5:E5)</f>
        <v>1648968</v>
      </c>
      <c r="G5" s="125" t="s">
        <v>268</v>
      </c>
      <c r="H5" s="125" t="s">
        <v>268</v>
      </c>
    </row>
    <row r="6" spans="1:8" x14ac:dyDescent="0.25">
      <c r="A6" s="32">
        <v>4</v>
      </c>
      <c r="B6" s="124" t="s">
        <v>392</v>
      </c>
      <c r="C6" s="160">
        <v>4000000</v>
      </c>
      <c r="D6" s="135">
        <v>3955980</v>
      </c>
      <c r="E6" s="122">
        <f>D6*0.27</f>
        <v>1068114.6000000001</v>
      </c>
      <c r="F6" s="135">
        <f t="shared" si="0"/>
        <v>5024094.5999999996</v>
      </c>
      <c r="G6" s="125" t="s">
        <v>268</v>
      </c>
      <c r="H6" s="125" t="s">
        <v>268</v>
      </c>
    </row>
    <row r="7" spans="1:8" ht="30" x14ac:dyDescent="0.25">
      <c r="A7" s="32">
        <v>5</v>
      </c>
      <c r="B7" s="126" t="s">
        <v>357</v>
      </c>
      <c r="C7" s="159">
        <v>457200</v>
      </c>
      <c r="D7" s="135">
        <v>982400</v>
      </c>
      <c r="E7" s="122">
        <f t="shared" ref="E7:E31" si="1">D7*0.27</f>
        <v>265248</v>
      </c>
      <c r="F7" s="135">
        <f t="shared" si="0"/>
        <v>1247648</v>
      </c>
      <c r="G7" s="125" t="s">
        <v>268</v>
      </c>
      <c r="H7" s="125" t="s">
        <v>268</v>
      </c>
    </row>
    <row r="8" spans="1:8" ht="24.75" customHeight="1" x14ac:dyDescent="0.25">
      <c r="A8" s="32">
        <v>6</v>
      </c>
      <c r="B8" s="126" t="s">
        <v>354</v>
      </c>
      <c r="C8" s="159">
        <v>844550</v>
      </c>
      <c r="D8" s="135">
        <v>597700</v>
      </c>
      <c r="E8" s="122">
        <f t="shared" si="1"/>
        <v>161379</v>
      </c>
      <c r="F8" s="135">
        <f t="shared" si="0"/>
        <v>759079</v>
      </c>
      <c r="G8" s="125" t="s">
        <v>268</v>
      </c>
      <c r="H8" s="125" t="s">
        <v>268</v>
      </c>
    </row>
    <row r="9" spans="1:8" ht="24" customHeight="1" x14ac:dyDescent="0.25">
      <c r="A9" s="32">
        <v>7</v>
      </c>
      <c r="B9" s="126" t="s">
        <v>355</v>
      </c>
      <c r="C9" s="159">
        <v>269024.09999999998</v>
      </c>
      <c r="D9" s="135">
        <v>139415</v>
      </c>
      <c r="E9" s="122">
        <f t="shared" si="1"/>
        <v>37642.050000000003</v>
      </c>
      <c r="F9" s="135">
        <f t="shared" si="0"/>
        <v>177057.05</v>
      </c>
      <c r="G9" s="125" t="s">
        <v>268</v>
      </c>
      <c r="H9" s="125" t="s">
        <v>268</v>
      </c>
    </row>
    <row r="10" spans="1:8" ht="26.25" customHeight="1" x14ac:dyDescent="0.25">
      <c r="A10" s="32">
        <v>8</v>
      </c>
      <c r="B10" s="126" t="s">
        <v>356</v>
      </c>
      <c r="C10" s="160">
        <v>438434.48</v>
      </c>
      <c r="D10" s="135">
        <f>345224+12000</f>
        <v>357224</v>
      </c>
      <c r="E10" s="122">
        <f t="shared" si="1"/>
        <v>96450.48000000001</v>
      </c>
      <c r="F10" s="135">
        <f t="shared" si="0"/>
        <v>453674.48</v>
      </c>
      <c r="G10" s="125" t="s">
        <v>268</v>
      </c>
      <c r="H10" s="125" t="s">
        <v>268</v>
      </c>
    </row>
    <row r="11" spans="1:8" ht="30" x14ac:dyDescent="0.25">
      <c r="A11" s="32">
        <v>9</v>
      </c>
      <c r="B11" s="126" t="s">
        <v>358</v>
      </c>
      <c r="C11" s="160">
        <v>610793.80000000005</v>
      </c>
      <c r="D11" s="135">
        <v>459800</v>
      </c>
      <c r="E11" s="122">
        <f t="shared" si="1"/>
        <v>124146.00000000001</v>
      </c>
      <c r="F11" s="135">
        <f t="shared" si="0"/>
        <v>583946</v>
      </c>
      <c r="G11" s="125" t="s">
        <v>268</v>
      </c>
      <c r="H11" s="125" t="s">
        <v>268</v>
      </c>
    </row>
    <row r="12" spans="1:8" ht="24.75" customHeight="1" x14ac:dyDescent="0.25">
      <c r="A12" s="32">
        <v>10</v>
      </c>
      <c r="B12" s="126" t="s">
        <v>359</v>
      </c>
      <c r="C12" s="160">
        <v>199529.7</v>
      </c>
      <c r="D12" s="135">
        <v>172800</v>
      </c>
      <c r="E12" s="122">
        <f t="shared" si="1"/>
        <v>46656</v>
      </c>
      <c r="F12" s="135">
        <f t="shared" si="0"/>
        <v>219456</v>
      </c>
      <c r="G12" s="125" t="s">
        <v>268</v>
      </c>
      <c r="H12" s="125" t="s">
        <v>268</v>
      </c>
    </row>
    <row r="13" spans="1:8" x14ac:dyDescent="0.25">
      <c r="A13" s="170">
        <v>11</v>
      </c>
      <c r="B13" s="126" t="s">
        <v>361</v>
      </c>
      <c r="C13" s="160">
        <v>381000</v>
      </c>
      <c r="D13" s="135">
        <v>300000</v>
      </c>
      <c r="E13" s="122">
        <f t="shared" si="1"/>
        <v>81000</v>
      </c>
      <c r="F13" s="135">
        <f t="shared" si="0"/>
        <v>381000</v>
      </c>
      <c r="G13" s="125" t="s">
        <v>268</v>
      </c>
      <c r="H13" s="125" t="s">
        <v>268</v>
      </c>
    </row>
    <row r="14" spans="1:8" ht="30" x14ac:dyDescent="0.25">
      <c r="A14" s="32">
        <v>12</v>
      </c>
      <c r="B14" s="126" t="s">
        <v>360</v>
      </c>
      <c r="C14" s="160">
        <v>5080000</v>
      </c>
      <c r="D14" s="135">
        <v>4015000</v>
      </c>
      <c r="E14" s="122">
        <f t="shared" si="1"/>
        <v>1084050</v>
      </c>
      <c r="F14" s="135">
        <f t="shared" si="0"/>
        <v>5099050</v>
      </c>
      <c r="G14" s="125" t="s">
        <v>268</v>
      </c>
      <c r="H14" s="125" t="s">
        <v>268</v>
      </c>
    </row>
    <row r="15" spans="1:8" ht="30" x14ac:dyDescent="0.25">
      <c r="A15" s="32">
        <v>13</v>
      </c>
      <c r="B15" s="126" t="s">
        <v>385</v>
      </c>
      <c r="C15" s="160">
        <v>762000</v>
      </c>
      <c r="D15" s="135">
        <v>599800</v>
      </c>
      <c r="E15" s="122">
        <f t="shared" si="1"/>
        <v>161946</v>
      </c>
      <c r="F15" s="135">
        <f t="shared" si="0"/>
        <v>761746</v>
      </c>
      <c r="G15" s="125" t="s">
        <v>268</v>
      </c>
      <c r="H15" s="125" t="s">
        <v>268</v>
      </c>
    </row>
    <row r="16" spans="1:8" x14ac:dyDescent="0.25">
      <c r="A16" s="32">
        <v>14</v>
      </c>
      <c r="B16" s="126" t="s">
        <v>362</v>
      </c>
      <c r="C16" s="160">
        <v>10160000</v>
      </c>
      <c r="D16" s="135">
        <v>7911960</v>
      </c>
      <c r="E16" s="122">
        <f t="shared" si="1"/>
        <v>2136229.2000000002</v>
      </c>
      <c r="F16" s="135">
        <f t="shared" si="0"/>
        <v>10048189.199999999</v>
      </c>
      <c r="G16" s="125" t="s">
        <v>268</v>
      </c>
      <c r="H16" s="125" t="s">
        <v>268</v>
      </c>
    </row>
    <row r="17" spans="1:8" ht="30" x14ac:dyDescent="0.25">
      <c r="A17" s="32">
        <v>15</v>
      </c>
      <c r="B17" s="126" t="s">
        <v>363</v>
      </c>
      <c r="C17" s="159">
        <v>685800</v>
      </c>
      <c r="D17" s="135">
        <v>1473600</v>
      </c>
      <c r="E17" s="122">
        <f t="shared" si="1"/>
        <v>397872</v>
      </c>
      <c r="F17" s="135">
        <f t="shared" si="0"/>
        <v>1871472</v>
      </c>
      <c r="G17" s="125" t="s">
        <v>268</v>
      </c>
      <c r="H17" s="125" t="s">
        <v>268</v>
      </c>
    </row>
    <row r="18" spans="1:8" x14ac:dyDescent="0.25">
      <c r="A18" s="32">
        <v>16</v>
      </c>
      <c r="B18" s="126" t="s">
        <v>364</v>
      </c>
      <c r="C18" s="159">
        <v>1380490</v>
      </c>
      <c r="D18" s="135">
        <v>1025400</v>
      </c>
      <c r="E18" s="122">
        <f t="shared" si="1"/>
        <v>276858</v>
      </c>
      <c r="F18" s="135">
        <f t="shared" si="0"/>
        <v>1302258</v>
      </c>
      <c r="G18" s="125" t="s">
        <v>268</v>
      </c>
      <c r="H18" s="125" t="s">
        <v>268</v>
      </c>
    </row>
    <row r="19" spans="1:8" ht="30" x14ac:dyDescent="0.25">
      <c r="A19" s="32">
        <v>17</v>
      </c>
      <c r="B19" s="126" t="s">
        <v>365</v>
      </c>
      <c r="C19" s="159">
        <v>2857500</v>
      </c>
      <c r="D19" s="135">
        <v>2090000</v>
      </c>
      <c r="E19" s="122">
        <f t="shared" si="1"/>
        <v>564300</v>
      </c>
      <c r="F19" s="135">
        <f t="shared" si="0"/>
        <v>2654300</v>
      </c>
      <c r="G19" s="125" t="s">
        <v>268</v>
      </c>
      <c r="H19" s="125" t="s">
        <v>268</v>
      </c>
    </row>
    <row r="20" spans="1:8" x14ac:dyDescent="0.25">
      <c r="A20" s="32">
        <v>18</v>
      </c>
      <c r="B20" s="126" t="s">
        <v>366</v>
      </c>
      <c r="C20" s="159">
        <v>660400</v>
      </c>
      <c r="D20" s="135">
        <v>498700</v>
      </c>
      <c r="E20" s="122">
        <f t="shared" si="1"/>
        <v>134649</v>
      </c>
      <c r="F20" s="135">
        <f t="shared" si="0"/>
        <v>633349</v>
      </c>
      <c r="G20" s="125" t="s">
        <v>268</v>
      </c>
      <c r="H20" s="125" t="s">
        <v>268</v>
      </c>
    </row>
    <row r="21" spans="1:8" ht="30" x14ac:dyDescent="0.25">
      <c r="A21" s="32">
        <v>19</v>
      </c>
      <c r="B21" s="126" t="s">
        <v>367</v>
      </c>
      <c r="C21" s="160">
        <v>269024.09999999998</v>
      </c>
      <c r="D21" s="135">
        <v>88242</v>
      </c>
      <c r="E21" s="122">
        <f t="shared" si="1"/>
        <v>23825.34</v>
      </c>
      <c r="F21" s="135">
        <f t="shared" si="0"/>
        <v>112067.34</v>
      </c>
      <c r="G21" s="125" t="s">
        <v>268</v>
      </c>
      <c r="H21" s="125" t="s">
        <v>268</v>
      </c>
    </row>
    <row r="22" spans="1:8" x14ac:dyDescent="0.25">
      <c r="A22" s="32">
        <v>20</v>
      </c>
      <c r="B22" s="126" t="s">
        <v>391</v>
      </c>
      <c r="C22" s="160">
        <v>438434.48</v>
      </c>
      <c r="D22" s="135">
        <f>345224+12000</f>
        <v>357224</v>
      </c>
      <c r="E22" s="122">
        <f t="shared" si="1"/>
        <v>96450.48000000001</v>
      </c>
      <c r="F22" s="135">
        <f t="shared" si="0"/>
        <v>453674.48</v>
      </c>
      <c r="G22" s="125" t="s">
        <v>268</v>
      </c>
      <c r="H22" s="125" t="s">
        <v>268</v>
      </c>
    </row>
    <row r="23" spans="1:8" x14ac:dyDescent="0.25">
      <c r="A23" s="32">
        <v>21</v>
      </c>
      <c r="B23" s="126" t="s">
        <v>405</v>
      </c>
      <c r="C23" s="160">
        <v>1905000</v>
      </c>
      <c r="D23" s="135">
        <v>0</v>
      </c>
      <c r="E23" s="122">
        <f t="shared" si="1"/>
        <v>0</v>
      </c>
      <c r="F23" s="135">
        <f t="shared" si="0"/>
        <v>0</v>
      </c>
      <c r="G23" s="125" t="s">
        <v>268</v>
      </c>
      <c r="H23" s="125" t="s">
        <v>268</v>
      </c>
    </row>
    <row r="24" spans="1:8" x14ac:dyDescent="0.25">
      <c r="A24" s="32">
        <v>22</v>
      </c>
      <c r="B24" s="126" t="s">
        <v>406</v>
      </c>
      <c r="C24" s="160">
        <v>0</v>
      </c>
      <c r="D24" s="135">
        <v>800000</v>
      </c>
      <c r="E24" s="122">
        <f t="shared" si="1"/>
        <v>216000</v>
      </c>
      <c r="F24" s="135">
        <f t="shared" si="0"/>
        <v>1016000</v>
      </c>
      <c r="G24" s="125"/>
      <c r="H24" s="125"/>
    </row>
    <row r="25" spans="1:8" x14ac:dyDescent="0.25">
      <c r="A25" s="32">
        <v>23</v>
      </c>
      <c r="B25" s="126" t="s">
        <v>368</v>
      </c>
      <c r="C25" s="160">
        <v>635000</v>
      </c>
      <c r="D25" s="135">
        <v>500000</v>
      </c>
      <c r="E25" s="122">
        <f t="shared" si="1"/>
        <v>135000</v>
      </c>
      <c r="F25" s="135">
        <f t="shared" si="0"/>
        <v>635000</v>
      </c>
      <c r="G25" s="125" t="s">
        <v>268</v>
      </c>
      <c r="H25" s="125" t="s">
        <v>268</v>
      </c>
    </row>
    <row r="26" spans="1:8" x14ac:dyDescent="0.25">
      <c r="A26" s="32">
        <v>24</v>
      </c>
      <c r="B26" s="126" t="s">
        <v>407</v>
      </c>
      <c r="C26" s="160">
        <v>2540000</v>
      </c>
      <c r="D26" s="135">
        <v>500000</v>
      </c>
      <c r="E26" s="122">
        <f t="shared" si="1"/>
        <v>135000</v>
      </c>
      <c r="F26" s="135">
        <f t="shared" si="0"/>
        <v>635000</v>
      </c>
      <c r="G26" s="125" t="s">
        <v>268</v>
      </c>
      <c r="H26" s="125" t="s">
        <v>268</v>
      </c>
    </row>
    <row r="27" spans="1:8" x14ac:dyDescent="0.25">
      <c r="A27" s="32">
        <v>25</v>
      </c>
      <c r="B27" s="126" t="s">
        <v>370</v>
      </c>
      <c r="C27" s="160">
        <v>2540000</v>
      </c>
      <c r="D27" s="135">
        <v>0</v>
      </c>
      <c r="E27" s="122">
        <f t="shared" si="1"/>
        <v>0</v>
      </c>
      <c r="F27" s="135">
        <f t="shared" si="0"/>
        <v>0</v>
      </c>
      <c r="G27" s="125" t="s">
        <v>268</v>
      </c>
      <c r="H27" s="125" t="s">
        <v>268</v>
      </c>
    </row>
    <row r="28" spans="1:8" x14ac:dyDescent="0.25">
      <c r="A28" s="32">
        <v>26</v>
      </c>
      <c r="B28" s="126" t="s">
        <v>371</v>
      </c>
      <c r="C28" s="160">
        <v>2540000</v>
      </c>
      <c r="D28" s="135">
        <v>1000000</v>
      </c>
      <c r="E28" s="122">
        <f t="shared" si="1"/>
        <v>270000</v>
      </c>
      <c r="F28" s="135">
        <f t="shared" si="0"/>
        <v>1270000</v>
      </c>
      <c r="G28" s="125" t="s">
        <v>268</v>
      </c>
      <c r="H28" s="125" t="s">
        <v>268</v>
      </c>
    </row>
    <row r="29" spans="1:8" x14ac:dyDescent="0.25">
      <c r="A29" s="32">
        <v>27</v>
      </c>
      <c r="B29" s="126" t="s">
        <v>372</v>
      </c>
      <c r="C29" s="160">
        <v>889000</v>
      </c>
      <c r="D29" s="135">
        <v>700000</v>
      </c>
      <c r="E29" s="122">
        <f t="shared" si="1"/>
        <v>189000</v>
      </c>
      <c r="F29" s="135">
        <f t="shared" si="0"/>
        <v>889000</v>
      </c>
      <c r="G29" s="125" t="s">
        <v>268</v>
      </c>
      <c r="H29" s="125" t="s">
        <v>268</v>
      </c>
    </row>
    <row r="30" spans="1:8" x14ac:dyDescent="0.25">
      <c r="A30" s="32">
        <v>28</v>
      </c>
      <c r="B30" s="126" t="s">
        <v>373</v>
      </c>
      <c r="C30" s="160">
        <v>635000</v>
      </c>
      <c r="D30" s="135">
        <v>500000</v>
      </c>
      <c r="E30" s="122">
        <f t="shared" si="1"/>
        <v>135000</v>
      </c>
      <c r="F30" s="135">
        <f t="shared" si="0"/>
        <v>635000</v>
      </c>
      <c r="G30" s="125" t="s">
        <v>268</v>
      </c>
      <c r="H30" s="125" t="s">
        <v>268</v>
      </c>
    </row>
    <row r="31" spans="1:8" x14ac:dyDescent="0.25">
      <c r="A31" s="32">
        <v>29</v>
      </c>
      <c r="B31" s="124" t="s">
        <v>374</v>
      </c>
      <c r="C31" s="159">
        <v>317500</v>
      </c>
      <c r="D31" s="136">
        <v>250000</v>
      </c>
      <c r="E31" s="127">
        <f t="shared" si="1"/>
        <v>67500</v>
      </c>
      <c r="F31" s="135">
        <f t="shared" si="0"/>
        <v>317500</v>
      </c>
      <c r="G31" s="125" t="s">
        <v>268</v>
      </c>
      <c r="H31" s="125" t="s">
        <v>268</v>
      </c>
    </row>
    <row r="32" spans="1:8" x14ac:dyDescent="0.25">
      <c r="A32" s="32">
        <v>30</v>
      </c>
      <c r="B32" s="126" t="s">
        <v>375</v>
      </c>
      <c r="C32" s="160">
        <v>3000000</v>
      </c>
      <c r="D32" s="136">
        <v>3000000</v>
      </c>
      <c r="E32" s="137">
        <v>0</v>
      </c>
      <c r="F32" s="135">
        <f t="shared" si="0"/>
        <v>3000000</v>
      </c>
      <c r="G32" s="125" t="s">
        <v>268</v>
      </c>
      <c r="H32" s="125" t="s">
        <v>268</v>
      </c>
    </row>
    <row r="33" spans="1:9" x14ac:dyDescent="0.25">
      <c r="A33" s="32">
        <v>31</v>
      </c>
      <c r="B33" s="124" t="s">
        <v>376</v>
      </c>
      <c r="C33" s="159">
        <v>4000000</v>
      </c>
      <c r="D33" s="136">
        <v>0</v>
      </c>
      <c r="E33" s="128">
        <v>0</v>
      </c>
      <c r="F33" s="135">
        <f t="shared" si="0"/>
        <v>0</v>
      </c>
      <c r="G33" s="125" t="s">
        <v>268</v>
      </c>
      <c r="H33" s="125" t="s">
        <v>268</v>
      </c>
    </row>
    <row r="34" spans="1:9" x14ac:dyDescent="0.25">
      <c r="A34" s="32">
        <v>32</v>
      </c>
      <c r="B34" s="126" t="s">
        <v>377</v>
      </c>
      <c r="C34" s="160">
        <v>1016000</v>
      </c>
      <c r="D34" s="136">
        <v>800000</v>
      </c>
      <c r="E34" s="127">
        <f>D34*0.27</f>
        <v>216000</v>
      </c>
      <c r="F34" s="135">
        <f t="shared" si="0"/>
        <v>1016000</v>
      </c>
      <c r="G34" s="125" t="s">
        <v>268</v>
      </c>
      <c r="H34" s="125" t="s">
        <v>268</v>
      </c>
    </row>
    <row r="35" spans="1:9" x14ac:dyDescent="0.25">
      <c r="A35" s="32">
        <v>33</v>
      </c>
      <c r="B35" s="126" t="s">
        <v>394</v>
      </c>
      <c r="C35" s="160">
        <v>0</v>
      </c>
      <c r="D35" s="136">
        <v>5800000</v>
      </c>
      <c r="E35" s="127">
        <f>D35*0.27</f>
        <v>1566000</v>
      </c>
      <c r="F35" s="135">
        <f t="shared" si="0"/>
        <v>7366000</v>
      </c>
      <c r="G35" s="125" t="s">
        <v>268</v>
      </c>
      <c r="H35" s="125" t="s">
        <v>268</v>
      </c>
    </row>
    <row r="36" spans="1:9" x14ac:dyDescent="0.25">
      <c r="A36" s="32">
        <v>34</v>
      </c>
      <c r="B36" s="126" t="s">
        <v>395</v>
      </c>
      <c r="C36" s="160">
        <v>0</v>
      </c>
      <c r="D36" s="136">
        <v>1119291</v>
      </c>
      <c r="E36" s="127">
        <f t="shared" ref="E36:E44" si="2">D36*0.27</f>
        <v>302208.57</v>
      </c>
      <c r="F36" s="135">
        <f t="shared" ref="F36:F44" si="3">SUM(D36:E36)</f>
        <v>1421499.57</v>
      </c>
      <c r="G36" s="125" t="s">
        <v>268</v>
      </c>
      <c r="H36" s="125" t="s">
        <v>268</v>
      </c>
    </row>
    <row r="37" spans="1:9" ht="30" x14ac:dyDescent="0.25">
      <c r="A37" s="32">
        <v>35</v>
      </c>
      <c r="B37" s="126" t="s">
        <v>396</v>
      </c>
      <c r="C37" s="160">
        <v>0</v>
      </c>
      <c r="D37" s="136">
        <v>2100000</v>
      </c>
      <c r="E37" s="127">
        <f t="shared" si="2"/>
        <v>567000</v>
      </c>
      <c r="F37" s="135">
        <f t="shared" si="3"/>
        <v>2667000</v>
      </c>
      <c r="G37" s="125" t="s">
        <v>268</v>
      </c>
      <c r="H37" s="125" t="s">
        <v>268</v>
      </c>
    </row>
    <row r="38" spans="1:9" x14ac:dyDescent="0.25">
      <c r="A38" s="32">
        <v>36</v>
      </c>
      <c r="B38" s="126" t="s">
        <v>397</v>
      </c>
      <c r="C38" s="160">
        <v>0</v>
      </c>
      <c r="D38" s="136">
        <v>350000</v>
      </c>
      <c r="E38" s="127">
        <f t="shared" si="2"/>
        <v>94500</v>
      </c>
      <c r="F38" s="135">
        <f t="shared" si="3"/>
        <v>444500</v>
      </c>
      <c r="G38" s="125" t="s">
        <v>268</v>
      </c>
      <c r="H38" s="125" t="s">
        <v>268</v>
      </c>
    </row>
    <row r="39" spans="1:9" x14ac:dyDescent="0.25">
      <c r="A39" s="32">
        <v>37</v>
      </c>
      <c r="B39" s="126" t="s">
        <v>398</v>
      </c>
      <c r="C39" s="160">
        <v>0</v>
      </c>
      <c r="D39" s="136">
        <v>92913</v>
      </c>
      <c r="E39" s="127">
        <f t="shared" si="2"/>
        <v>25086.510000000002</v>
      </c>
      <c r="F39" s="135">
        <f t="shared" si="3"/>
        <v>117999.51000000001</v>
      </c>
      <c r="G39" s="125" t="s">
        <v>268</v>
      </c>
      <c r="H39" s="125" t="s">
        <v>268</v>
      </c>
    </row>
    <row r="40" spans="1:9" x14ac:dyDescent="0.25">
      <c r="A40" s="32">
        <v>38</v>
      </c>
      <c r="B40" s="126" t="s">
        <v>399</v>
      </c>
      <c r="C40" s="160">
        <v>0</v>
      </c>
      <c r="D40" s="136">
        <v>585000</v>
      </c>
      <c r="E40" s="127">
        <f t="shared" si="2"/>
        <v>157950</v>
      </c>
      <c r="F40" s="135">
        <f t="shared" si="3"/>
        <v>742950</v>
      </c>
      <c r="G40" s="125" t="s">
        <v>268</v>
      </c>
      <c r="H40" s="125" t="s">
        <v>268</v>
      </c>
    </row>
    <row r="41" spans="1:9" x14ac:dyDescent="0.25">
      <c r="A41" s="32">
        <v>39</v>
      </c>
      <c r="B41" s="126" t="s">
        <v>400</v>
      </c>
      <c r="C41" s="160">
        <v>0</v>
      </c>
      <c r="D41" s="136">
        <v>205000</v>
      </c>
      <c r="E41" s="127">
        <f t="shared" si="2"/>
        <v>55350.000000000007</v>
      </c>
      <c r="F41" s="135">
        <f t="shared" si="3"/>
        <v>260350</v>
      </c>
      <c r="G41" s="125" t="s">
        <v>268</v>
      </c>
      <c r="H41" s="125" t="s">
        <v>268</v>
      </c>
    </row>
    <row r="42" spans="1:9" x14ac:dyDescent="0.25">
      <c r="A42" s="32">
        <v>40</v>
      </c>
      <c r="B42" s="126" t="s">
        <v>401</v>
      </c>
      <c r="C42" s="160">
        <v>0</v>
      </c>
      <c r="D42" s="136">
        <v>157402</v>
      </c>
      <c r="E42" s="127">
        <f t="shared" si="2"/>
        <v>42498.54</v>
      </c>
      <c r="F42" s="135">
        <f t="shared" si="3"/>
        <v>199900.54</v>
      </c>
      <c r="G42" s="125" t="s">
        <v>268</v>
      </c>
      <c r="H42" s="125" t="s">
        <v>268</v>
      </c>
    </row>
    <row r="43" spans="1:9" x14ac:dyDescent="0.25">
      <c r="A43" s="32">
        <v>41</v>
      </c>
      <c r="B43" s="126" t="s">
        <v>402</v>
      </c>
      <c r="C43" s="160">
        <v>0</v>
      </c>
      <c r="D43" s="136">
        <v>1400078</v>
      </c>
      <c r="E43" s="127">
        <f t="shared" si="2"/>
        <v>378021.06</v>
      </c>
      <c r="F43" s="135">
        <f t="shared" si="3"/>
        <v>1778099.06</v>
      </c>
      <c r="G43" s="125" t="s">
        <v>268</v>
      </c>
      <c r="H43" s="125" t="s">
        <v>268</v>
      </c>
    </row>
    <row r="44" spans="1:9" x14ac:dyDescent="0.25">
      <c r="A44" s="32">
        <v>42</v>
      </c>
      <c r="B44" s="126" t="s">
        <v>403</v>
      </c>
      <c r="C44" s="160">
        <v>0</v>
      </c>
      <c r="D44" s="136">
        <v>166055</v>
      </c>
      <c r="E44" s="127">
        <f t="shared" si="2"/>
        <v>44834.850000000006</v>
      </c>
      <c r="F44" s="135">
        <f t="shared" si="3"/>
        <v>210889.85</v>
      </c>
      <c r="G44" s="125" t="s">
        <v>268</v>
      </c>
      <c r="H44" s="125" t="s">
        <v>268</v>
      </c>
    </row>
    <row r="45" spans="1:9" ht="17.25" customHeight="1" x14ac:dyDescent="0.25">
      <c r="A45" s="32">
        <v>43</v>
      </c>
      <c r="B45" s="124"/>
      <c r="C45" s="159"/>
      <c r="D45" s="136"/>
      <c r="E45" s="127"/>
      <c r="F45" s="136"/>
      <c r="G45" s="125"/>
      <c r="H45" s="125"/>
      <c r="I45" s="145"/>
    </row>
    <row r="46" spans="1:9" ht="17.25" customHeight="1" x14ac:dyDescent="0.25">
      <c r="A46" s="32">
        <v>44</v>
      </c>
      <c r="B46" s="129" t="s">
        <v>233</v>
      </c>
      <c r="C46" s="161">
        <v>57459040.659999996</v>
      </c>
      <c r="D46" s="137">
        <f>SUM(D5:D45)</f>
        <v>46349384</v>
      </c>
      <c r="E46" s="128">
        <f>SUM(E5:E45)</f>
        <v>11704333.68</v>
      </c>
      <c r="F46" s="137">
        <f>SUM(F5:F45)</f>
        <v>58053717.68</v>
      </c>
      <c r="G46" s="125"/>
      <c r="H46" s="125"/>
      <c r="I46" s="144"/>
    </row>
    <row r="47" spans="1:9" x14ac:dyDescent="0.25">
      <c r="A47" s="32">
        <v>45</v>
      </c>
      <c r="B47" s="121" t="s">
        <v>343</v>
      </c>
      <c r="C47" s="162"/>
      <c r="D47" s="136"/>
      <c r="E47" s="127"/>
      <c r="F47" s="136"/>
      <c r="G47" s="125"/>
      <c r="H47" s="125"/>
    </row>
    <row r="48" spans="1:9" ht="30" x14ac:dyDescent="0.25">
      <c r="A48" s="32">
        <v>46</v>
      </c>
      <c r="B48" s="126" t="s">
        <v>351</v>
      </c>
      <c r="C48" s="160">
        <v>20574000</v>
      </c>
      <c r="D48" s="136">
        <v>15995572</v>
      </c>
      <c r="E48" s="136">
        <f t="shared" ref="E48:E53" si="4">D48*0.27</f>
        <v>4318804.4400000004</v>
      </c>
      <c r="F48" s="136">
        <f t="shared" ref="F48:F53" si="5">D48+E48</f>
        <v>20314376.440000001</v>
      </c>
      <c r="G48" s="169" t="s">
        <v>268</v>
      </c>
      <c r="H48" s="169" t="s">
        <v>268</v>
      </c>
    </row>
    <row r="49" spans="1:8" ht="45" x14ac:dyDescent="0.25">
      <c r="A49" s="32">
        <v>47</v>
      </c>
      <c r="B49" s="126" t="s">
        <v>384</v>
      </c>
      <c r="C49" s="160">
        <v>2286000</v>
      </c>
      <c r="D49" s="136">
        <v>1800000</v>
      </c>
      <c r="E49" s="136">
        <f t="shared" si="4"/>
        <v>486000.00000000006</v>
      </c>
      <c r="F49" s="136">
        <f t="shared" si="5"/>
        <v>2286000</v>
      </c>
      <c r="G49" s="169" t="s">
        <v>268</v>
      </c>
      <c r="H49" s="169" t="s">
        <v>268</v>
      </c>
    </row>
    <row r="50" spans="1:8" ht="30" x14ac:dyDescent="0.25">
      <c r="A50" s="32">
        <v>48</v>
      </c>
      <c r="B50" s="126" t="s">
        <v>352</v>
      </c>
      <c r="C50" s="160">
        <v>317500</v>
      </c>
      <c r="D50" s="136">
        <v>252000</v>
      </c>
      <c r="E50" s="136">
        <f t="shared" si="4"/>
        <v>68040</v>
      </c>
      <c r="F50" s="136">
        <f t="shared" si="5"/>
        <v>320040</v>
      </c>
      <c r="G50" s="169" t="s">
        <v>268</v>
      </c>
      <c r="H50" s="169" t="s">
        <v>268</v>
      </c>
    </row>
    <row r="51" spans="1:8" ht="30" x14ac:dyDescent="0.25">
      <c r="A51" s="32">
        <v>49</v>
      </c>
      <c r="B51" s="126" t="s">
        <v>369</v>
      </c>
      <c r="C51" s="160">
        <v>1778000</v>
      </c>
      <c r="D51" s="136">
        <v>1400000</v>
      </c>
      <c r="E51" s="127">
        <f t="shared" si="4"/>
        <v>378000</v>
      </c>
      <c r="F51" s="136">
        <f t="shared" si="5"/>
        <v>1778000</v>
      </c>
      <c r="G51" s="125" t="s">
        <v>268</v>
      </c>
      <c r="H51" s="125" t="s">
        <v>268</v>
      </c>
    </row>
    <row r="52" spans="1:8" ht="30" x14ac:dyDescent="0.25">
      <c r="A52" s="32">
        <v>50</v>
      </c>
      <c r="B52" s="163" t="s">
        <v>404</v>
      </c>
      <c r="C52" s="165"/>
      <c r="D52" s="136">
        <v>3573000</v>
      </c>
      <c r="E52" s="136">
        <f t="shared" si="4"/>
        <v>964710.00000000012</v>
      </c>
      <c r="F52" s="136">
        <f t="shared" si="5"/>
        <v>4537710</v>
      </c>
      <c r="G52" s="125" t="s">
        <v>268</v>
      </c>
      <c r="H52" s="125" t="s">
        <v>268</v>
      </c>
    </row>
    <row r="53" spans="1:8" ht="30" x14ac:dyDescent="0.25">
      <c r="A53" s="32">
        <v>51</v>
      </c>
      <c r="B53" s="163" t="s">
        <v>404</v>
      </c>
      <c r="C53" s="165"/>
      <c r="D53" s="136">
        <v>3500000</v>
      </c>
      <c r="E53" s="136">
        <f t="shared" si="4"/>
        <v>945000.00000000012</v>
      </c>
      <c r="F53" s="136">
        <f t="shared" si="5"/>
        <v>4445000</v>
      </c>
      <c r="G53" s="125" t="s">
        <v>268</v>
      </c>
      <c r="H53" s="125" t="s">
        <v>268</v>
      </c>
    </row>
    <row r="54" spans="1:8" x14ac:dyDescent="0.25">
      <c r="A54" s="32">
        <v>52</v>
      </c>
      <c r="B54" s="163"/>
      <c r="C54" s="162"/>
      <c r="D54" s="136"/>
      <c r="E54" s="127"/>
      <c r="F54" s="136"/>
      <c r="G54" s="125"/>
      <c r="H54" s="125"/>
    </row>
    <row r="55" spans="1:8" x14ac:dyDescent="0.25">
      <c r="A55" s="32">
        <v>53</v>
      </c>
      <c r="B55" s="129" t="s">
        <v>234</v>
      </c>
      <c r="C55" s="161">
        <v>24955500</v>
      </c>
      <c r="D55" s="137">
        <f>SUM(D48:D54)</f>
        <v>26520572</v>
      </c>
      <c r="E55" s="137">
        <f>SUM(E48:E54)</f>
        <v>7160554.4400000004</v>
      </c>
      <c r="F55" s="137">
        <f>SUM(F48:F54)</f>
        <v>33681126.439999998</v>
      </c>
      <c r="G55" s="143" t="s">
        <v>18</v>
      </c>
      <c r="H55" s="125"/>
    </row>
    <row r="56" spans="1:8" ht="30" x14ac:dyDescent="0.25">
      <c r="A56" s="32">
        <v>54</v>
      </c>
      <c r="B56" s="129" t="s">
        <v>37</v>
      </c>
      <c r="C56" s="161">
        <v>82414540.659999996</v>
      </c>
      <c r="D56" s="137">
        <f>D55+D46</f>
        <v>72869956</v>
      </c>
      <c r="E56" s="128">
        <f>E55+E46</f>
        <v>18864888.120000001</v>
      </c>
      <c r="F56" s="137">
        <f>F55+F46</f>
        <v>91734844.120000005</v>
      </c>
      <c r="G56" s="125"/>
      <c r="H56" s="125"/>
    </row>
    <row r="57" spans="1:8" ht="33" customHeight="1" x14ac:dyDescent="0.25">
      <c r="A57" s="32">
        <v>55</v>
      </c>
      <c r="B57" s="124" t="s">
        <v>344</v>
      </c>
      <c r="C57" s="159">
        <v>0</v>
      </c>
      <c r="D57" s="138">
        <v>0</v>
      </c>
      <c r="E57" s="130">
        <v>0</v>
      </c>
      <c r="F57" s="138">
        <v>0</v>
      </c>
      <c r="G57" s="125"/>
      <c r="H57" s="125"/>
    </row>
    <row r="58" spans="1:8" ht="30" x14ac:dyDescent="0.25">
      <c r="A58" s="32">
        <v>56</v>
      </c>
      <c r="B58" s="124" t="s">
        <v>47</v>
      </c>
      <c r="C58" s="159">
        <v>0</v>
      </c>
      <c r="D58" s="138">
        <v>0</v>
      </c>
      <c r="E58" s="130">
        <v>0</v>
      </c>
      <c r="F58" s="138">
        <v>0</v>
      </c>
      <c r="G58" s="125"/>
      <c r="H58" s="125"/>
    </row>
    <row r="59" spans="1:8" x14ac:dyDescent="0.25">
      <c r="A59" s="32">
        <v>57</v>
      </c>
      <c r="B59" s="124" t="s">
        <v>48</v>
      </c>
      <c r="C59" s="159">
        <v>0</v>
      </c>
      <c r="D59" s="138">
        <v>0</v>
      </c>
      <c r="E59" s="130">
        <v>0</v>
      </c>
      <c r="F59" s="138">
        <v>0</v>
      </c>
      <c r="G59" s="125"/>
      <c r="H59" s="125"/>
    </row>
    <row r="60" spans="1:8" x14ac:dyDescent="0.25">
      <c r="A60" s="32">
        <v>58</v>
      </c>
      <c r="B60" s="129" t="s">
        <v>38</v>
      </c>
      <c r="C60" s="161">
        <v>82414540.659999996</v>
      </c>
      <c r="D60" s="137">
        <f>SUM(D56:D59)</f>
        <v>72869956</v>
      </c>
      <c r="E60" s="128">
        <f>SUM(E56:E59)</f>
        <v>18864888.120000001</v>
      </c>
      <c r="F60" s="137">
        <f>SUM(F56:F59)</f>
        <v>91734844.120000005</v>
      </c>
      <c r="G60" s="123"/>
      <c r="H60" s="123"/>
    </row>
    <row r="61" spans="1:8" x14ac:dyDescent="0.25">
      <c r="A61" s="86"/>
      <c r="B61" s="131"/>
      <c r="C61" s="131"/>
      <c r="D61" s="139"/>
      <c r="E61" s="142"/>
      <c r="F61" s="139"/>
      <c r="G61" s="132"/>
      <c r="H61" s="132"/>
    </row>
    <row r="62" spans="1:8" x14ac:dyDescent="0.25">
      <c r="B62" s="132"/>
      <c r="C62" s="132"/>
      <c r="D62" s="140"/>
      <c r="E62" s="133"/>
      <c r="F62" s="140"/>
      <c r="G62" s="132"/>
      <c r="H62" s="132"/>
    </row>
    <row r="63" spans="1:8" x14ac:dyDescent="0.25">
      <c r="B63" s="132"/>
      <c r="C63" s="132"/>
      <c r="D63" s="140"/>
      <c r="E63" s="132"/>
      <c r="F63" s="140"/>
      <c r="G63" s="132"/>
      <c r="H63" s="132"/>
    </row>
    <row r="64" spans="1:8" x14ac:dyDescent="0.25">
      <c r="B64" s="132"/>
      <c r="C64" s="132"/>
      <c r="D64" s="140"/>
      <c r="E64" s="132"/>
      <c r="F64" s="140"/>
      <c r="G64" s="132"/>
      <c r="H64" s="132"/>
    </row>
    <row r="65" spans="2:8" x14ac:dyDescent="0.25">
      <c r="B65" s="132"/>
      <c r="C65" s="132"/>
      <c r="D65" s="140"/>
      <c r="E65" s="132"/>
      <c r="F65" s="140"/>
      <c r="G65" s="132"/>
      <c r="H65" s="132"/>
    </row>
    <row r="66" spans="2:8" x14ac:dyDescent="0.25">
      <c r="B66" s="132"/>
      <c r="C66" s="132"/>
      <c r="D66" s="140"/>
      <c r="E66" s="132"/>
      <c r="F66" s="140"/>
      <c r="G66" s="132"/>
      <c r="H66" s="132"/>
    </row>
    <row r="67" spans="2:8" x14ac:dyDescent="0.25">
      <c r="B67" s="132"/>
      <c r="C67" s="132"/>
      <c r="D67" s="140"/>
      <c r="E67" s="132"/>
      <c r="F67" s="140"/>
      <c r="G67" s="132"/>
      <c r="H67" s="132"/>
    </row>
    <row r="68" spans="2:8" x14ac:dyDescent="0.25">
      <c r="B68" s="132"/>
      <c r="C68" s="132"/>
      <c r="D68" s="140"/>
      <c r="E68" s="132"/>
      <c r="F68" s="140"/>
      <c r="G68" s="132"/>
      <c r="H68" s="132"/>
    </row>
    <row r="69" spans="2:8" x14ac:dyDescent="0.25">
      <c r="B69" s="132"/>
      <c r="C69" s="132"/>
      <c r="D69" s="140"/>
      <c r="E69" s="132"/>
      <c r="F69" s="140"/>
      <c r="G69" s="132"/>
      <c r="H69" s="132"/>
    </row>
    <row r="70" spans="2:8" x14ac:dyDescent="0.25">
      <c r="B70" s="114"/>
      <c r="C70" s="114"/>
      <c r="D70" s="134"/>
      <c r="E70" s="114"/>
      <c r="F70" s="134"/>
      <c r="G70" s="114"/>
      <c r="H70" s="115"/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&amp;R 4.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Layout" zoomScaleNormal="100" workbookViewId="0">
      <selection activeCell="E10" sqref="E10"/>
    </sheetView>
  </sheetViews>
  <sheetFormatPr defaultRowHeight="15.75" x14ac:dyDescent="0.25"/>
  <cols>
    <col min="1" max="1" width="9.33203125" style="29"/>
    <col min="2" max="2" width="67" style="29" customWidth="1"/>
    <col min="3" max="6" width="16.1640625" style="29" bestFit="1" customWidth="1"/>
    <col min="7" max="16384" width="9.33203125" style="29"/>
  </cols>
  <sheetData>
    <row r="1" spans="1:13" x14ac:dyDescent="0.25">
      <c r="A1" s="183" t="s">
        <v>250</v>
      </c>
      <c r="B1" s="183"/>
      <c r="C1" s="183"/>
      <c r="D1" s="183"/>
      <c r="E1" s="183"/>
      <c r="F1" s="183"/>
      <c r="G1" s="36"/>
      <c r="H1" s="36"/>
      <c r="I1" s="36"/>
      <c r="J1" s="36"/>
      <c r="K1" s="36"/>
      <c r="L1" s="36"/>
      <c r="M1" s="36"/>
    </row>
    <row r="2" spans="1:13" x14ac:dyDescent="0.25">
      <c r="B2" s="36"/>
      <c r="D2" s="36"/>
      <c r="E2" s="36"/>
      <c r="F2" s="30" t="s">
        <v>283</v>
      </c>
      <c r="G2" s="36"/>
      <c r="H2" s="36"/>
      <c r="I2" s="36"/>
      <c r="J2" s="36"/>
      <c r="K2" s="36"/>
      <c r="L2" s="36"/>
      <c r="M2" s="36"/>
    </row>
    <row r="3" spans="1:13" x14ac:dyDescent="0.25">
      <c r="A3" s="31" t="s">
        <v>39</v>
      </c>
      <c r="B3" s="31" t="s">
        <v>34</v>
      </c>
      <c r="C3" s="31" t="s">
        <v>35</v>
      </c>
      <c r="D3" s="31" t="s">
        <v>36</v>
      </c>
      <c r="E3" s="31" t="s">
        <v>267</v>
      </c>
      <c r="F3" s="31" t="s">
        <v>331</v>
      </c>
      <c r="G3" s="36"/>
      <c r="H3" s="36"/>
      <c r="I3" s="36"/>
      <c r="J3" s="36"/>
      <c r="K3" s="36"/>
      <c r="L3" s="36"/>
      <c r="M3" s="36"/>
    </row>
    <row r="4" spans="1:13" s="38" customFormat="1" x14ac:dyDescent="0.25">
      <c r="A4" s="37"/>
      <c r="B4" s="37" t="s">
        <v>3</v>
      </c>
      <c r="C4" s="37" t="s">
        <v>320</v>
      </c>
      <c r="D4" s="37" t="s">
        <v>345</v>
      </c>
      <c r="E4" s="37" t="s">
        <v>346</v>
      </c>
      <c r="F4" s="37" t="s">
        <v>378</v>
      </c>
    </row>
    <row r="5" spans="1:13" ht="27.4" customHeight="1" x14ac:dyDescent="0.25">
      <c r="A5" s="31">
        <v>1</v>
      </c>
      <c r="B5" s="184" t="s">
        <v>253</v>
      </c>
      <c r="C5" s="185"/>
      <c r="D5" s="185"/>
      <c r="E5" s="185"/>
      <c r="F5" s="186"/>
    </row>
    <row r="6" spans="1:13" x14ac:dyDescent="0.25">
      <c r="A6" s="31">
        <v>2</v>
      </c>
      <c r="B6" s="39" t="s">
        <v>254</v>
      </c>
      <c r="C6" s="40">
        <v>0</v>
      </c>
      <c r="D6" s="40">
        <v>0</v>
      </c>
      <c r="E6" s="40">
        <v>0</v>
      </c>
      <c r="F6" s="40">
        <v>0</v>
      </c>
    </row>
    <row r="7" spans="1:13" x14ac:dyDescent="0.25">
      <c r="A7" s="31">
        <v>3</v>
      </c>
      <c r="B7" s="39" t="s">
        <v>255</v>
      </c>
      <c r="C7" s="40">
        <v>0</v>
      </c>
      <c r="D7" s="40">
        <v>0</v>
      </c>
      <c r="E7" s="40">
        <v>0</v>
      </c>
      <c r="F7" s="40">
        <v>0</v>
      </c>
    </row>
    <row r="8" spans="1:13" x14ac:dyDescent="0.25">
      <c r="A8" s="31">
        <v>4</v>
      </c>
      <c r="B8" s="39" t="s">
        <v>256</v>
      </c>
      <c r="C8" s="40">
        <v>0</v>
      </c>
      <c r="D8" s="40">
        <v>0</v>
      </c>
      <c r="E8" s="40">
        <v>0</v>
      </c>
      <c r="F8" s="40">
        <v>0</v>
      </c>
    </row>
    <row r="9" spans="1:13" x14ac:dyDescent="0.25">
      <c r="A9" s="31">
        <v>5</v>
      </c>
      <c r="B9" s="39" t="s">
        <v>257</v>
      </c>
      <c r="C9" s="40">
        <v>0</v>
      </c>
      <c r="D9" s="40">
        <v>0</v>
      </c>
      <c r="E9" s="40">
        <v>0</v>
      </c>
      <c r="F9" s="40">
        <v>0</v>
      </c>
    </row>
    <row r="10" spans="1:13" ht="31.5" x14ac:dyDescent="0.25">
      <c r="A10" s="31">
        <v>6</v>
      </c>
      <c r="B10" s="39" t="s">
        <v>258</v>
      </c>
      <c r="C10" s="40">
        <v>0</v>
      </c>
      <c r="D10" s="40">
        <v>0</v>
      </c>
      <c r="E10" s="40">
        <v>0</v>
      </c>
      <c r="F10" s="40">
        <v>0</v>
      </c>
    </row>
    <row r="11" spans="1:13" ht="31.15" customHeight="1" x14ac:dyDescent="0.25">
      <c r="A11" s="31">
        <v>7</v>
      </c>
      <c r="B11" s="39" t="s">
        <v>259</v>
      </c>
      <c r="C11" s="40">
        <v>0</v>
      </c>
      <c r="D11" s="40">
        <v>0</v>
      </c>
      <c r="E11" s="40">
        <v>0</v>
      </c>
      <c r="F11" s="40">
        <v>0</v>
      </c>
    </row>
    <row r="12" spans="1:13" ht="28.5" customHeight="1" x14ac:dyDescent="0.25">
      <c r="A12" s="31">
        <v>8</v>
      </c>
      <c r="B12" s="39" t="s">
        <v>342</v>
      </c>
      <c r="C12" s="40">
        <v>0</v>
      </c>
      <c r="D12" s="40">
        <v>0</v>
      </c>
      <c r="E12" s="40">
        <v>0</v>
      </c>
      <c r="F12" s="40">
        <v>0</v>
      </c>
    </row>
    <row r="13" spans="1:13" s="43" customFormat="1" ht="28.5" customHeight="1" x14ac:dyDescent="0.25">
      <c r="A13" s="31">
        <v>9</v>
      </c>
      <c r="B13" s="41" t="s">
        <v>260</v>
      </c>
      <c r="C13" s="42">
        <v>0</v>
      </c>
      <c r="D13" s="42">
        <v>0</v>
      </c>
      <c r="E13" s="42">
        <v>0</v>
      </c>
      <c r="F13" s="42">
        <v>0</v>
      </c>
    </row>
    <row r="14" spans="1:13" ht="27.75" customHeight="1" x14ac:dyDescent="0.25">
      <c r="A14" s="31">
        <v>10</v>
      </c>
      <c r="B14" s="184" t="s">
        <v>261</v>
      </c>
      <c r="C14" s="185"/>
      <c r="D14" s="185"/>
      <c r="E14" s="185"/>
      <c r="F14" s="186"/>
    </row>
    <row r="15" spans="1:13" x14ac:dyDescent="0.25">
      <c r="A15" s="31">
        <v>11</v>
      </c>
      <c r="B15" s="39" t="s">
        <v>254</v>
      </c>
      <c r="C15" s="40">
        <v>0</v>
      </c>
      <c r="D15" s="40">
        <v>0</v>
      </c>
      <c r="E15" s="40">
        <v>0</v>
      </c>
      <c r="F15" s="40">
        <v>0</v>
      </c>
    </row>
    <row r="16" spans="1:13" x14ac:dyDescent="0.25">
      <c r="A16" s="31">
        <v>12</v>
      </c>
      <c r="B16" s="39" t="s">
        <v>255</v>
      </c>
      <c r="C16" s="40">
        <v>0</v>
      </c>
      <c r="D16" s="40">
        <v>0</v>
      </c>
      <c r="E16" s="40">
        <v>0</v>
      </c>
      <c r="F16" s="40">
        <v>0</v>
      </c>
    </row>
    <row r="17" spans="1:7" x14ac:dyDescent="0.25">
      <c r="A17" s="31">
        <v>13</v>
      </c>
      <c r="B17" s="39" t="s">
        <v>256</v>
      </c>
      <c r="C17" s="40">
        <v>0</v>
      </c>
      <c r="D17" s="40">
        <v>0</v>
      </c>
      <c r="E17" s="40">
        <v>0</v>
      </c>
      <c r="F17" s="40">
        <v>0</v>
      </c>
    </row>
    <row r="18" spans="1:7" x14ac:dyDescent="0.25">
      <c r="A18" s="31">
        <v>14</v>
      </c>
      <c r="B18" s="39" t="s">
        <v>257</v>
      </c>
      <c r="C18" s="40">
        <v>0</v>
      </c>
      <c r="D18" s="40">
        <v>0</v>
      </c>
      <c r="E18" s="40">
        <v>0</v>
      </c>
      <c r="F18" s="40">
        <v>0</v>
      </c>
    </row>
    <row r="19" spans="1:7" ht="31.5" x14ac:dyDescent="0.25">
      <c r="A19" s="31">
        <v>15</v>
      </c>
      <c r="B19" s="39" t="s">
        <v>258</v>
      </c>
      <c r="C19" s="40">
        <v>0</v>
      </c>
      <c r="D19" s="40">
        <v>0</v>
      </c>
      <c r="E19" s="40">
        <v>0</v>
      </c>
      <c r="F19" s="40">
        <v>0</v>
      </c>
    </row>
    <row r="20" spans="1:7" ht="31.5" x14ac:dyDescent="0.25">
      <c r="A20" s="31">
        <v>16</v>
      </c>
      <c r="B20" s="39" t="s">
        <v>259</v>
      </c>
      <c r="C20" s="40">
        <v>0</v>
      </c>
      <c r="D20" s="40">
        <v>0</v>
      </c>
      <c r="E20" s="40">
        <v>0</v>
      </c>
      <c r="F20" s="40">
        <v>0</v>
      </c>
    </row>
    <row r="21" spans="1:7" ht="47.25" x14ac:dyDescent="0.25">
      <c r="A21" s="31">
        <v>17</v>
      </c>
      <c r="B21" s="39" t="s">
        <v>342</v>
      </c>
      <c r="C21" s="40">
        <v>0</v>
      </c>
      <c r="D21" s="40">
        <v>0</v>
      </c>
      <c r="E21" s="40">
        <v>0</v>
      </c>
      <c r="F21" s="40">
        <v>0</v>
      </c>
    </row>
    <row r="22" spans="1:7" s="43" customFormat="1" ht="31.5" x14ac:dyDescent="0.25">
      <c r="A22" s="31">
        <v>18</v>
      </c>
      <c r="B22" s="41" t="s">
        <v>260</v>
      </c>
      <c r="C22" s="42">
        <v>0</v>
      </c>
      <c r="D22" s="42">
        <v>0</v>
      </c>
      <c r="E22" s="42">
        <v>0</v>
      </c>
      <c r="F22" s="42">
        <v>0</v>
      </c>
    </row>
    <row r="23" spans="1:7" x14ac:dyDescent="0.25">
      <c r="A23" s="31">
        <v>19</v>
      </c>
      <c r="B23" s="187" t="s">
        <v>251</v>
      </c>
      <c r="C23" s="188"/>
      <c r="D23" s="188"/>
      <c r="E23" s="188"/>
      <c r="F23" s="189"/>
    </row>
    <row r="24" spans="1:7" x14ac:dyDescent="0.25">
      <c r="A24" s="31">
        <v>20</v>
      </c>
      <c r="B24" s="35" t="s">
        <v>262</v>
      </c>
      <c r="C24" s="44">
        <f>'1'!D36</f>
        <v>71680000</v>
      </c>
      <c r="D24" s="82">
        <f>C24*1.2</f>
        <v>86016000</v>
      </c>
      <c r="E24" s="44">
        <f>D24*1.05</f>
        <v>90316800</v>
      </c>
      <c r="F24" s="44">
        <f>E24</f>
        <v>90316800</v>
      </c>
      <c r="G24" s="45"/>
    </row>
    <row r="25" spans="1:7" ht="31.7" customHeight="1" x14ac:dyDescent="0.25">
      <c r="A25" s="31">
        <v>21</v>
      </c>
      <c r="B25" s="46" t="s">
        <v>263</v>
      </c>
      <c r="C25" s="44">
        <v>0</v>
      </c>
      <c r="D25" s="44">
        <v>0</v>
      </c>
      <c r="E25" s="44">
        <v>0</v>
      </c>
      <c r="F25" s="44">
        <v>0</v>
      </c>
      <c r="G25" s="45"/>
    </row>
    <row r="26" spans="1:7" x14ac:dyDescent="0.25">
      <c r="A26" s="31">
        <v>22</v>
      </c>
      <c r="B26" s="35" t="s">
        <v>264</v>
      </c>
      <c r="C26" s="44">
        <v>0</v>
      </c>
      <c r="D26" s="44">
        <v>0</v>
      </c>
      <c r="E26" s="44">
        <v>0</v>
      </c>
      <c r="F26" s="44">
        <v>0</v>
      </c>
      <c r="G26" s="45"/>
    </row>
    <row r="27" spans="1:7" ht="31.15" customHeight="1" x14ac:dyDescent="0.25">
      <c r="A27" s="31">
        <v>23</v>
      </c>
      <c r="B27" s="46" t="s">
        <v>265</v>
      </c>
      <c r="C27" s="44">
        <v>0</v>
      </c>
      <c r="D27" s="44">
        <v>0</v>
      </c>
      <c r="E27" s="44">
        <v>0</v>
      </c>
      <c r="F27" s="44">
        <v>0</v>
      </c>
      <c r="G27" s="45"/>
    </row>
    <row r="28" spans="1:7" ht="15.6" customHeight="1" x14ac:dyDescent="0.25">
      <c r="A28" s="31">
        <v>24</v>
      </c>
      <c r="B28" s="35" t="s">
        <v>313</v>
      </c>
      <c r="C28" s="44">
        <v>0</v>
      </c>
      <c r="D28" s="44">
        <v>0</v>
      </c>
      <c r="E28" s="44">
        <v>0</v>
      </c>
      <c r="F28" s="44">
        <v>0</v>
      </c>
      <c r="G28" s="45"/>
    </row>
    <row r="29" spans="1:7" x14ac:dyDescent="0.25">
      <c r="A29" s="31">
        <v>25</v>
      </c>
      <c r="B29" s="35" t="s">
        <v>266</v>
      </c>
      <c r="C29" s="44">
        <v>0</v>
      </c>
      <c r="D29" s="44">
        <v>0</v>
      </c>
      <c r="E29" s="44">
        <v>0</v>
      </c>
      <c r="F29" s="44">
        <v>0</v>
      </c>
      <c r="G29" s="45"/>
    </row>
    <row r="30" spans="1:7" s="43" customFormat="1" x14ac:dyDescent="0.25">
      <c r="A30" s="31">
        <v>26</v>
      </c>
      <c r="B30" s="47" t="s">
        <v>252</v>
      </c>
      <c r="C30" s="48">
        <f>SUM(C24:C29)</f>
        <v>71680000</v>
      </c>
      <c r="D30" s="48">
        <f>SUM(D24:D29)</f>
        <v>86016000</v>
      </c>
      <c r="E30" s="48">
        <f>SUM(E24:E29)</f>
        <v>90316800</v>
      </c>
      <c r="F30" s="48">
        <f>SUM(F24:F29)</f>
        <v>90316800</v>
      </c>
      <c r="G30" s="49"/>
    </row>
  </sheetData>
  <mergeCells count="4">
    <mergeCell ref="A1:F1"/>
    <mergeCell ref="B14:F14"/>
    <mergeCell ref="B5:F5"/>
    <mergeCell ref="B23:F23"/>
  </mergeCells>
  <phoneticPr fontId="5" type="noConversion"/>
  <pageMargins left="0.7" right="0.7" top="0.75" bottom="0.75" header="0.3" footer="0.3"/>
  <pageSetup paperSize="9" scale="69" orientation="portrait" r:id="rId1"/>
  <headerFooter>
    <oddHeader xml:space="preserve">&amp;R5. melléklet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Layout" zoomScaleNormal="100" workbookViewId="0">
      <selection activeCell="D25" sqref="D25"/>
    </sheetView>
  </sheetViews>
  <sheetFormatPr defaultRowHeight="12.75" x14ac:dyDescent="0.2"/>
  <cols>
    <col min="1" max="1" width="3.5" bestFit="1" customWidth="1"/>
    <col min="2" max="2" width="49.6640625" customWidth="1"/>
    <col min="3" max="3" width="15.33203125" customWidth="1"/>
    <col min="9" max="9" width="5" bestFit="1" customWidth="1"/>
  </cols>
  <sheetData>
    <row r="1" spans="1:6" s="3" customFormat="1" ht="15.75" x14ac:dyDescent="0.25">
      <c r="A1" s="177" t="s">
        <v>321</v>
      </c>
      <c r="B1" s="177"/>
      <c r="C1" s="177"/>
      <c r="D1" s="177"/>
      <c r="E1" s="177"/>
      <c r="F1" s="177"/>
    </row>
    <row r="2" spans="1:6" s="3" customFormat="1" ht="15.75" x14ac:dyDescent="0.25">
      <c r="A2" s="2">
        <v>1</v>
      </c>
      <c r="B2" s="2" t="s">
        <v>39</v>
      </c>
      <c r="C2" s="4" t="s">
        <v>34</v>
      </c>
    </row>
    <row r="3" spans="1:6" s="3" customFormat="1" ht="31.5" x14ac:dyDescent="0.25">
      <c r="A3" s="2">
        <v>2</v>
      </c>
      <c r="B3" s="17" t="s">
        <v>3</v>
      </c>
      <c r="C3" s="18" t="s">
        <v>380</v>
      </c>
    </row>
    <row r="4" spans="1:6" s="3" customFormat="1" ht="15.75" x14ac:dyDescent="0.25">
      <c r="A4" s="2">
        <v>3</v>
      </c>
      <c r="B4" s="8" t="s">
        <v>324</v>
      </c>
      <c r="C4" s="9">
        <f>C5+C6</f>
        <v>41465770</v>
      </c>
    </row>
    <row r="5" spans="1:6" s="3" customFormat="1" ht="15.75" x14ac:dyDescent="0.25">
      <c r="A5" s="2">
        <v>4</v>
      </c>
      <c r="B5" s="6" t="s">
        <v>322</v>
      </c>
      <c r="C5" s="7">
        <f>'2'!D77</f>
        <v>10000000</v>
      </c>
    </row>
    <row r="6" spans="1:6" s="3" customFormat="1" ht="15.75" x14ac:dyDescent="0.25">
      <c r="A6" s="2">
        <v>5</v>
      </c>
      <c r="B6" s="6" t="s">
        <v>323</v>
      </c>
      <c r="C6" s="7">
        <f>'2'!D101</f>
        <v>31465770</v>
      </c>
    </row>
    <row r="7" spans="1:6" s="3" customFormat="1" ht="15.75" x14ac:dyDescent="0.25">
      <c r="A7" s="2">
        <v>6</v>
      </c>
      <c r="B7" s="8" t="s">
        <v>325</v>
      </c>
      <c r="C7" s="9">
        <f>C8+C9</f>
        <v>0</v>
      </c>
    </row>
    <row r="8" spans="1:6" s="3" customFormat="1" ht="15.75" x14ac:dyDescent="0.25">
      <c r="A8" s="2">
        <v>7</v>
      </c>
      <c r="B8" s="6" t="s">
        <v>322</v>
      </c>
      <c r="C8" s="7">
        <v>0</v>
      </c>
    </row>
    <row r="9" spans="1:6" s="3" customFormat="1" ht="15.75" x14ac:dyDescent="0.25">
      <c r="A9" s="2">
        <v>8</v>
      </c>
      <c r="B9" s="6" t="s">
        <v>323</v>
      </c>
      <c r="C9" s="7">
        <v>0</v>
      </c>
    </row>
    <row r="10" spans="1:6" s="34" customFormat="1" ht="15.75" x14ac:dyDescent="0.25">
      <c r="A10" s="2">
        <v>9</v>
      </c>
      <c r="B10" s="8" t="s">
        <v>339</v>
      </c>
      <c r="C10" s="9">
        <f>C7+C4</f>
        <v>41465770</v>
      </c>
    </row>
  </sheetData>
  <mergeCells count="1">
    <mergeCell ref="A1:F1"/>
  </mergeCells>
  <printOptions horizontalCentered="1"/>
  <pageMargins left="0.70866141732283472" right="0.70866141732283472" top="1.3385826771653544" bottom="0.74803149606299213" header="0.9055118110236221" footer="0.31496062992125984"/>
  <pageSetup paperSize="9" orientation="portrait" r:id="rId1"/>
  <headerFooter>
    <oddHeader xml:space="preserve">&amp;R6. melléklet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Layout" zoomScaleNormal="100" workbookViewId="0">
      <selection activeCell="D11" sqref="D11"/>
    </sheetView>
  </sheetViews>
  <sheetFormatPr defaultColWidth="22.1640625" defaultRowHeight="15.75" x14ac:dyDescent="0.2"/>
  <cols>
    <col min="1" max="1" width="8" style="20" customWidth="1"/>
    <col min="2" max="2" width="42" style="21" customWidth="1"/>
    <col min="3" max="3" width="18.33203125" style="21" customWidth="1"/>
    <col min="4" max="4" width="39" style="21" customWidth="1"/>
    <col min="5" max="5" width="19.1640625" style="21" customWidth="1"/>
    <col min="6" max="16384" width="22.1640625" style="21"/>
  </cols>
  <sheetData>
    <row r="1" spans="1:5" x14ac:dyDescent="0.2">
      <c r="E1" s="22"/>
    </row>
    <row r="2" spans="1:5" x14ac:dyDescent="0.2">
      <c r="A2" s="167"/>
      <c r="B2" s="178" t="s">
        <v>412</v>
      </c>
      <c r="C2" s="178"/>
      <c r="D2" s="178"/>
      <c r="E2" s="178"/>
    </row>
    <row r="3" spans="1:5" x14ac:dyDescent="0.2">
      <c r="A3" s="172"/>
      <c r="B3" s="171" t="s">
        <v>39</v>
      </c>
      <c r="C3" s="171" t="s">
        <v>34</v>
      </c>
      <c r="D3" s="171" t="s">
        <v>35</v>
      </c>
      <c r="E3" s="171" t="s">
        <v>36</v>
      </c>
    </row>
    <row r="4" spans="1:5" s="25" customFormat="1" ht="31.5" x14ac:dyDescent="0.2">
      <c r="A4" s="23"/>
      <c r="B4" s="24" t="s">
        <v>3</v>
      </c>
      <c r="C4" s="24" t="s">
        <v>380</v>
      </c>
      <c r="D4" s="24" t="s">
        <v>3</v>
      </c>
      <c r="E4" s="24" t="s">
        <v>380</v>
      </c>
    </row>
    <row r="5" spans="1:5" ht="31.5" x14ac:dyDescent="0.2">
      <c r="A5" s="23">
        <v>1</v>
      </c>
      <c r="B5" s="50" t="s">
        <v>61</v>
      </c>
      <c r="C5" s="51">
        <f>'1'!C10</f>
        <v>38754840</v>
      </c>
      <c r="D5" s="50" t="s">
        <v>4</v>
      </c>
      <c r="E5" s="52">
        <f>'2'!C22</f>
        <v>33841410</v>
      </c>
    </row>
    <row r="6" spans="1:5" ht="31.5" x14ac:dyDescent="0.2">
      <c r="A6" s="23">
        <v>2</v>
      </c>
      <c r="B6" s="50" t="s">
        <v>67</v>
      </c>
      <c r="C6" s="53">
        <f>'1'!C15</f>
        <v>1054188</v>
      </c>
      <c r="D6" s="50" t="s">
        <v>143</v>
      </c>
      <c r="E6" s="52">
        <f>'2'!C23</f>
        <v>5166302</v>
      </c>
    </row>
    <row r="7" spans="1:5" ht="31.5" x14ac:dyDescent="0.2">
      <c r="A7" s="23">
        <v>3</v>
      </c>
      <c r="B7" s="50" t="s">
        <v>73</v>
      </c>
      <c r="C7" s="53">
        <f>'1'!C22</f>
        <v>0</v>
      </c>
      <c r="D7" s="50" t="s">
        <v>168</v>
      </c>
      <c r="E7" s="52">
        <f>'2'!C48</f>
        <v>75550000</v>
      </c>
    </row>
    <row r="8" spans="1:5" x14ac:dyDescent="0.2">
      <c r="A8" s="23">
        <v>4</v>
      </c>
      <c r="B8" s="50" t="s">
        <v>83</v>
      </c>
      <c r="C8" s="53">
        <f>'1'!C36</f>
        <v>61065666</v>
      </c>
      <c r="D8" s="50" t="s">
        <v>177</v>
      </c>
      <c r="E8" s="52">
        <f>'2'!C61</f>
        <v>4200000</v>
      </c>
    </row>
    <row r="9" spans="1:5" x14ac:dyDescent="0.2">
      <c r="A9" s="23">
        <v>5</v>
      </c>
      <c r="B9" s="50" t="s">
        <v>91</v>
      </c>
      <c r="C9" s="53">
        <f>'1'!C52</f>
        <v>37894133</v>
      </c>
      <c r="D9" s="50" t="s">
        <v>190</v>
      </c>
      <c r="E9" s="52">
        <f>'2'!C78</f>
        <v>34677985</v>
      </c>
    </row>
    <row r="10" spans="1:5" x14ac:dyDescent="0.2">
      <c r="A10" s="23">
        <v>6</v>
      </c>
      <c r="B10" s="50" t="s">
        <v>97</v>
      </c>
      <c r="C10" s="53">
        <f>'1'!C58</f>
        <v>0</v>
      </c>
      <c r="D10" s="50" t="s">
        <v>198</v>
      </c>
      <c r="E10" s="52">
        <f>'2'!C86</f>
        <v>57459040.659999996</v>
      </c>
    </row>
    <row r="11" spans="1:5" x14ac:dyDescent="0.2">
      <c r="A11" s="23">
        <v>7</v>
      </c>
      <c r="B11" s="50" t="s">
        <v>100</v>
      </c>
      <c r="C11" s="53">
        <f>'1'!C64</f>
        <v>1000000</v>
      </c>
      <c r="D11" s="50" t="s">
        <v>44</v>
      </c>
      <c r="E11" s="52">
        <f>'2'!C91</f>
        <v>24955500</v>
      </c>
    </row>
    <row r="12" spans="1:5" ht="31.5" x14ac:dyDescent="0.2">
      <c r="A12" s="23">
        <v>8</v>
      </c>
      <c r="B12" s="50" t="s">
        <v>103</v>
      </c>
      <c r="C12" s="53">
        <f>'1'!C70</f>
        <v>10000000</v>
      </c>
      <c r="D12" s="50" t="s">
        <v>211</v>
      </c>
      <c r="E12" s="52">
        <f>'2'!C101</f>
        <v>30145716</v>
      </c>
    </row>
    <row r="13" spans="1:5" x14ac:dyDescent="0.25">
      <c r="A13" s="23">
        <v>9</v>
      </c>
      <c r="B13" s="54" t="s">
        <v>332</v>
      </c>
      <c r="C13" s="55">
        <f>SUM(C5:C12)</f>
        <v>149768827</v>
      </c>
      <c r="D13" s="56" t="s">
        <v>333</v>
      </c>
      <c r="E13" s="57">
        <f>SUM(E5:E12)</f>
        <v>265995953.66</v>
      </c>
    </row>
    <row r="14" spans="1:5" ht="37.5" customHeight="1" x14ac:dyDescent="0.2">
      <c r="A14" s="23">
        <v>10</v>
      </c>
      <c r="B14" s="6" t="s">
        <v>112</v>
      </c>
      <c r="C14" s="12">
        <f>'1'!C81</f>
        <v>117777321</v>
      </c>
      <c r="D14" s="6" t="s">
        <v>216</v>
      </c>
      <c r="E14" s="12">
        <v>0</v>
      </c>
    </row>
    <row r="15" spans="1:5" ht="31.5" x14ac:dyDescent="0.2">
      <c r="A15" s="23">
        <v>11</v>
      </c>
      <c r="B15" s="6" t="s">
        <v>113</v>
      </c>
      <c r="C15" s="12">
        <f>'1'!C84</f>
        <v>245000</v>
      </c>
      <c r="D15" s="6" t="s">
        <v>219</v>
      </c>
      <c r="E15" s="12">
        <v>0</v>
      </c>
    </row>
    <row r="16" spans="1:5" ht="35.65" customHeight="1" x14ac:dyDescent="0.2">
      <c r="A16" s="23">
        <v>12</v>
      </c>
      <c r="B16" s="10" t="s">
        <v>310</v>
      </c>
      <c r="C16" s="12">
        <v>0</v>
      </c>
      <c r="D16" s="6" t="s">
        <v>221</v>
      </c>
      <c r="E16" s="12">
        <f>'2'!C123</f>
        <v>1795194</v>
      </c>
    </row>
    <row r="17" spans="1:5" x14ac:dyDescent="0.2">
      <c r="A17" s="23">
        <v>13</v>
      </c>
      <c r="B17" s="6" t="s">
        <v>117</v>
      </c>
      <c r="C17" s="12">
        <v>0</v>
      </c>
      <c r="D17" s="6" t="s">
        <v>226</v>
      </c>
      <c r="E17" s="12">
        <v>0</v>
      </c>
    </row>
    <row r="18" spans="1:5" x14ac:dyDescent="0.2">
      <c r="A18" s="23">
        <v>14</v>
      </c>
      <c r="B18" s="6" t="s">
        <v>121</v>
      </c>
      <c r="C18" s="12">
        <v>0</v>
      </c>
      <c r="D18" s="6" t="s">
        <v>230</v>
      </c>
      <c r="E18" s="12">
        <v>0</v>
      </c>
    </row>
    <row r="19" spans="1:5" x14ac:dyDescent="0.2">
      <c r="A19" s="23">
        <v>15</v>
      </c>
      <c r="B19" s="8" t="s">
        <v>123</v>
      </c>
      <c r="C19" s="13">
        <f>SUM(C14:C18)</f>
        <v>118022321</v>
      </c>
      <c r="D19" s="8" t="s">
        <v>232</v>
      </c>
      <c r="E19" s="13">
        <f>SUM(E14:E18)</f>
        <v>1795194</v>
      </c>
    </row>
    <row r="20" spans="1:5" x14ac:dyDescent="0.25">
      <c r="A20" s="23">
        <v>16</v>
      </c>
      <c r="B20" s="14" t="s">
        <v>241</v>
      </c>
      <c r="C20" s="13">
        <f>C13+C19</f>
        <v>267791148</v>
      </c>
      <c r="D20" s="8" t="s">
        <v>242</v>
      </c>
      <c r="E20" s="13">
        <f>E13+E19</f>
        <v>267791147.66</v>
      </c>
    </row>
  </sheetData>
  <mergeCells count="1"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&amp;R7. melléklet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view="pageLayout" zoomScaleNormal="65" workbookViewId="0">
      <selection activeCell="N9" sqref="N9"/>
    </sheetView>
  </sheetViews>
  <sheetFormatPr defaultRowHeight="15.75" x14ac:dyDescent="0.25"/>
  <cols>
    <col min="1" max="1" width="6.33203125" style="58" customWidth="1"/>
    <col min="2" max="2" width="46.83203125" style="59" bestFit="1" customWidth="1"/>
    <col min="3" max="4" width="14.6640625" style="59" bestFit="1" customWidth="1"/>
    <col min="5" max="5" width="14.33203125" style="59" customWidth="1"/>
    <col min="6" max="6" width="14.6640625" style="59" bestFit="1" customWidth="1"/>
    <col min="7" max="7" width="14.1640625" style="59" customWidth="1"/>
    <col min="8" max="9" width="14.6640625" style="59" bestFit="1" customWidth="1"/>
    <col min="10" max="12" width="14.5" style="59" customWidth="1"/>
    <col min="13" max="13" width="14.83203125" style="59" customWidth="1"/>
    <col min="14" max="14" width="17.1640625" style="59" customWidth="1"/>
    <col min="15" max="15" width="17.5" style="58" customWidth="1"/>
    <col min="16" max="16" width="16.83203125" style="59" customWidth="1"/>
    <col min="17" max="16384" width="9.33203125" style="59"/>
  </cols>
  <sheetData>
    <row r="1" spans="1:16" x14ac:dyDescent="0.25">
      <c r="C1" s="196" t="s">
        <v>413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60"/>
    </row>
    <row r="2" spans="1:16" ht="16.5" thickBot="1" x14ac:dyDescent="0.3">
      <c r="B2" s="61" t="s">
        <v>39</v>
      </c>
      <c r="C2" s="61" t="s">
        <v>34</v>
      </c>
      <c r="D2" s="61" t="s">
        <v>35</v>
      </c>
      <c r="E2" s="61" t="s">
        <v>36</v>
      </c>
      <c r="F2" s="61" t="s">
        <v>40</v>
      </c>
      <c r="G2" s="61" t="s">
        <v>41</v>
      </c>
      <c r="H2" s="61" t="s">
        <v>49</v>
      </c>
      <c r="I2" s="61" t="s">
        <v>50</v>
      </c>
      <c r="J2" s="61" t="s">
        <v>51</v>
      </c>
      <c r="K2" s="61" t="s">
        <v>52</v>
      </c>
      <c r="L2" s="61" t="s">
        <v>53</v>
      </c>
      <c r="M2" s="61" t="s">
        <v>54</v>
      </c>
      <c r="N2" s="61" t="s">
        <v>55</v>
      </c>
      <c r="O2" s="62" t="s">
        <v>56</v>
      </c>
    </row>
    <row r="3" spans="1:16" s="58" customFormat="1" ht="26.1" customHeight="1" thickTop="1" x14ac:dyDescent="0.25">
      <c r="A3" s="63" t="s">
        <v>0</v>
      </c>
      <c r="B3" s="64" t="s">
        <v>3</v>
      </c>
      <c r="C3" s="64" t="s">
        <v>5</v>
      </c>
      <c r="D3" s="64" t="s">
        <v>6</v>
      </c>
      <c r="E3" s="64" t="s">
        <v>7</v>
      </c>
      <c r="F3" s="64" t="s">
        <v>8</v>
      </c>
      <c r="G3" s="64" t="s">
        <v>9</v>
      </c>
      <c r="H3" s="64" t="s">
        <v>10</v>
      </c>
      <c r="I3" s="64" t="s">
        <v>11</v>
      </c>
      <c r="J3" s="64" t="s">
        <v>12</v>
      </c>
      <c r="K3" s="64" t="s">
        <v>13</v>
      </c>
      <c r="L3" s="64" t="s">
        <v>14</v>
      </c>
      <c r="M3" s="64" t="s">
        <v>15</v>
      </c>
      <c r="N3" s="64" t="s">
        <v>16</v>
      </c>
      <c r="O3" s="65" t="s">
        <v>1</v>
      </c>
    </row>
    <row r="4" spans="1:16" s="68" customFormat="1" ht="15" customHeight="1" x14ac:dyDescent="0.2">
      <c r="A4" s="66"/>
      <c r="B4" s="67" t="s">
        <v>17</v>
      </c>
      <c r="C4" s="190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</row>
    <row r="5" spans="1:16" s="72" customFormat="1" x14ac:dyDescent="0.2">
      <c r="A5" s="66">
        <v>1</v>
      </c>
      <c r="B5" s="69" t="s">
        <v>61</v>
      </c>
      <c r="C5" s="70">
        <v>4650480</v>
      </c>
      <c r="D5" s="70">
        <f>O5/12.5</f>
        <v>3216049.28</v>
      </c>
      <c r="E5" s="70">
        <v>3100387.2</v>
      </c>
      <c r="F5" s="70">
        <v>3100387.2</v>
      </c>
      <c r="G5" s="70">
        <v>3100387.2</v>
      </c>
      <c r="H5" s="70">
        <v>3100387.2</v>
      </c>
      <c r="I5" s="70">
        <v>3100387.2</v>
      </c>
      <c r="J5" s="70">
        <v>3100387.2</v>
      </c>
      <c r="K5" s="70">
        <v>3100387.2</v>
      </c>
      <c r="L5" s="70">
        <v>3100387.2</v>
      </c>
      <c r="M5" s="70">
        <v>3100387.2</v>
      </c>
      <c r="N5" s="70">
        <f t="shared" ref="N5:N16" si="0">O5-M5-L5-K5-J5-I5-H5-G5-F5-E5-D5-D5</f>
        <v>5865032.6400000006</v>
      </c>
      <c r="O5" s="71">
        <f>'1'!D10</f>
        <v>40200616</v>
      </c>
      <c r="P5" s="91"/>
    </row>
    <row r="6" spans="1:16" s="72" customFormat="1" ht="31.5" x14ac:dyDescent="0.2">
      <c r="A6" s="66">
        <v>2</v>
      </c>
      <c r="B6" s="69" t="s">
        <v>67</v>
      </c>
      <c r="C6" s="70">
        <v>80385</v>
      </c>
      <c r="D6" s="70"/>
      <c r="E6" s="70"/>
      <c r="F6" s="70">
        <v>68513</v>
      </c>
      <c r="G6" s="70">
        <v>88664</v>
      </c>
      <c r="H6" s="70">
        <v>88664</v>
      </c>
      <c r="I6" s="70">
        <v>88664</v>
      </c>
      <c r="J6" s="70">
        <v>87849</v>
      </c>
      <c r="K6" s="70">
        <v>262569</v>
      </c>
      <c r="L6" s="70">
        <v>87849</v>
      </c>
      <c r="M6" s="70"/>
      <c r="N6" s="70">
        <f t="shared" si="0"/>
        <v>281416</v>
      </c>
      <c r="O6" s="71">
        <f>'1'!D15</f>
        <v>1054188</v>
      </c>
      <c r="P6" s="91"/>
    </row>
    <row r="7" spans="1:16" s="72" customFormat="1" ht="17.25" customHeight="1" x14ac:dyDescent="0.2">
      <c r="A7" s="66">
        <v>3</v>
      </c>
      <c r="B7" s="73" t="s">
        <v>83</v>
      </c>
      <c r="C7" s="70">
        <v>649224</v>
      </c>
      <c r="D7" s="70">
        <v>488092</v>
      </c>
      <c r="E7" s="70">
        <v>23724948</v>
      </c>
      <c r="F7" s="70">
        <v>1838926</v>
      </c>
      <c r="G7" s="70">
        <v>490236</v>
      </c>
      <c r="H7" s="70">
        <v>610284</v>
      </c>
      <c r="I7" s="70">
        <v>1065555</v>
      </c>
      <c r="J7" s="70">
        <v>3350007</v>
      </c>
      <c r="K7" s="70">
        <v>25001163</v>
      </c>
      <c r="L7" s="70">
        <v>15000</v>
      </c>
      <c r="M7" s="70">
        <v>1520000</v>
      </c>
      <c r="N7" s="70">
        <f t="shared" si="0"/>
        <v>13087697</v>
      </c>
      <c r="O7" s="71">
        <f>'1'!D36</f>
        <v>71680000</v>
      </c>
      <c r="P7" s="91"/>
    </row>
    <row r="8" spans="1:16" s="72" customFormat="1" ht="15.75" customHeight="1" x14ac:dyDescent="0.2">
      <c r="A8" s="66">
        <v>4</v>
      </c>
      <c r="B8" s="69" t="s">
        <v>45</v>
      </c>
      <c r="C8" s="70">
        <v>64200</v>
      </c>
      <c r="D8" s="70">
        <v>275710</v>
      </c>
      <c r="E8" s="70">
        <v>43200</v>
      </c>
      <c r="F8" s="70">
        <v>220700</v>
      </c>
      <c r="G8" s="70">
        <v>4844144</v>
      </c>
      <c r="H8" s="70">
        <v>1718168</v>
      </c>
      <c r="I8" s="70">
        <v>12377786</v>
      </c>
      <c r="J8" s="70">
        <v>11419044</v>
      </c>
      <c r="K8" s="70">
        <v>2431615</v>
      </c>
      <c r="L8" s="70">
        <v>2325523</v>
      </c>
      <c r="M8" s="70">
        <v>1000000</v>
      </c>
      <c r="N8" s="70">
        <f t="shared" si="0"/>
        <v>962633</v>
      </c>
      <c r="O8" s="71">
        <f>'1'!D52</f>
        <v>37894233</v>
      </c>
      <c r="P8" s="91"/>
    </row>
    <row r="9" spans="1:16" s="72" customFormat="1" x14ac:dyDescent="0.2">
      <c r="A9" s="66">
        <v>5</v>
      </c>
      <c r="B9" s="69" t="s">
        <v>42</v>
      </c>
      <c r="C9" s="70"/>
      <c r="D9" s="70"/>
      <c r="E9" s="70"/>
      <c r="F9" s="70">
        <v>15000000</v>
      </c>
      <c r="G9" s="70"/>
      <c r="H9" s="70"/>
      <c r="I9" s="70"/>
      <c r="J9" s="70"/>
      <c r="K9" s="70"/>
      <c r="L9" s="70"/>
      <c r="M9" s="70"/>
      <c r="N9" s="70">
        <f t="shared" si="0"/>
        <v>0</v>
      </c>
      <c r="O9" s="71">
        <f>'1'!D22</f>
        <v>15000000</v>
      </c>
      <c r="P9" s="91"/>
    </row>
    <row r="10" spans="1:16" s="72" customFormat="1" ht="12.95" customHeight="1" x14ac:dyDescent="0.2">
      <c r="A10" s="66">
        <v>6</v>
      </c>
      <c r="B10" s="69" t="s">
        <v>100</v>
      </c>
      <c r="C10" s="70"/>
      <c r="D10" s="70"/>
      <c r="E10" s="70"/>
      <c r="F10" s="70"/>
      <c r="G10" s="70"/>
      <c r="H10" s="70">
        <v>334473</v>
      </c>
      <c r="I10" s="70"/>
      <c r="J10" s="70">
        <v>556000</v>
      </c>
      <c r="K10" s="70"/>
      <c r="L10" s="70"/>
      <c r="M10" s="70"/>
      <c r="N10" s="70">
        <f t="shared" si="0"/>
        <v>1109527</v>
      </c>
      <c r="O10" s="71">
        <f>'1'!D64</f>
        <v>2000000</v>
      </c>
      <c r="P10" s="91"/>
    </row>
    <row r="11" spans="1:16" s="72" customFormat="1" x14ac:dyDescent="0.2">
      <c r="A11" s="66">
        <v>7</v>
      </c>
      <c r="B11" s="69" t="s">
        <v>236</v>
      </c>
      <c r="C11" s="70"/>
      <c r="D11" s="70"/>
      <c r="E11" s="70">
        <v>5000000</v>
      </c>
      <c r="F11" s="70"/>
      <c r="G11" s="70"/>
      <c r="H11" s="70">
        <v>5000000</v>
      </c>
      <c r="I11" s="70"/>
      <c r="J11" s="70"/>
      <c r="K11" s="70"/>
      <c r="L11" s="70"/>
      <c r="M11" s="70"/>
      <c r="N11" s="70">
        <f t="shared" si="0"/>
        <v>0</v>
      </c>
      <c r="O11" s="71">
        <f>'1'!D70</f>
        <v>10000000</v>
      </c>
      <c r="P11" s="91"/>
    </row>
    <row r="12" spans="1:16" s="72" customFormat="1" ht="31.5" x14ac:dyDescent="0.2">
      <c r="A12" s="66">
        <v>8</v>
      </c>
      <c r="B12" s="69" t="s">
        <v>108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>
        <f t="shared" si="0"/>
        <v>0</v>
      </c>
      <c r="O12" s="71">
        <f>'1'!D75</f>
        <v>0</v>
      </c>
      <c r="P12" s="91"/>
    </row>
    <row r="13" spans="1:16" s="72" customFormat="1" x14ac:dyDescent="0.2">
      <c r="A13" s="66">
        <v>9</v>
      </c>
      <c r="B13" s="73" t="s">
        <v>245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>
        <f t="shared" si="0"/>
        <v>0</v>
      </c>
      <c r="O13" s="71">
        <f>'1'!D80</f>
        <v>0</v>
      </c>
      <c r="P13" s="91"/>
    </row>
    <row r="14" spans="1:16" s="72" customFormat="1" x14ac:dyDescent="0.2">
      <c r="A14" s="66">
        <v>10</v>
      </c>
      <c r="B14" s="73" t="s">
        <v>246</v>
      </c>
      <c r="C14" s="111">
        <f>'1'!D81</f>
        <v>117777321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70">
        <f t="shared" si="0"/>
        <v>117777321</v>
      </c>
      <c r="O14" s="71">
        <f>'1'!D83</f>
        <v>117777321</v>
      </c>
      <c r="P14" s="91"/>
    </row>
    <row r="15" spans="1:16" s="72" customFormat="1" x14ac:dyDescent="0.2">
      <c r="A15" s="66">
        <v>11</v>
      </c>
      <c r="B15" s="73" t="s">
        <v>247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>
        <f t="shared" si="0"/>
        <v>245000</v>
      </c>
      <c r="O15" s="71">
        <f>'1'!D84</f>
        <v>245000</v>
      </c>
      <c r="P15" s="91"/>
    </row>
    <row r="16" spans="1:16" s="72" customFormat="1" ht="16.5" thickBot="1" x14ac:dyDescent="0.25">
      <c r="A16" s="66">
        <v>12</v>
      </c>
      <c r="B16" s="69" t="s">
        <v>248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>
        <f t="shared" si="0"/>
        <v>0</v>
      </c>
      <c r="O16" s="71">
        <f>'1'!D98</f>
        <v>0</v>
      </c>
      <c r="P16" s="91"/>
    </row>
    <row r="17" spans="1:16" s="68" customFormat="1" ht="18.75" customHeight="1" thickTop="1" thickBot="1" x14ac:dyDescent="0.25">
      <c r="A17" s="66">
        <v>13</v>
      </c>
      <c r="B17" s="74" t="s">
        <v>239</v>
      </c>
      <c r="C17" s="75">
        <f t="shared" ref="C17:N17" si="1">SUM(C5:C16)</f>
        <v>123221610</v>
      </c>
      <c r="D17" s="75">
        <f t="shared" si="1"/>
        <v>3979851.28</v>
      </c>
      <c r="E17" s="75">
        <f t="shared" si="1"/>
        <v>31868535.199999999</v>
      </c>
      <c r="F17" s="75">
        <f t="shared" si="1"/>
        <v>20228526.199999999</v>
      </c>
      <c r="G17" s="75">
        <f t="shared" si="1"/>
        <v>8523431.1999999993</v>
      </c>
      <c r="H17" s="75">
        <f t="shared" si="1"/>
        <v>10851976.199999999</v>
      </c>
      <c r="I17" s="75">
        <f t="shared" si="1"/>
        <v>16632392.199999999</v>
      </c>
      <c r="J17" s="75">
        <f t="shared" si="1"/>
        <v>18513287.199999999</v>
      </c>
      <c r="K17" s="75">
        <f>SUM(K5:K16)</f>
        <v>30795734.199999999</v>
      </c>
      <c r="L17" s="75">
        <f t="shared" si="1"/>
        <v>5528759.2000000002</v>
      </c>
      <c r="M17" s="75">
        <f t="shared" si="1"/>
        <v>5620387.2000000002</v>
      </c>
      <c r="N17" s="75">
        <f t="shared" si="1"/>
        <v>139328626.63999999</v>
      </c>
      <c r="O17" s="75">
        <f>SUM(O5:O16)</f>
        <v>295851358</v>
      </c>
      <c r="P17" s="91"/>
    </row>
    <row r="18" spans="1:16" s="68" customFormat="1" ht="17.25" customHeight="1" thickTop="1" x14ac:dyDescent="0.2">
      <c r="A18" s="66">
        <v>14</v>
      </c>
      <c r="B18" s="67" t="s">
        <v>2</v>
      </c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5"/>
      <c r="P18" s="91"/>
    </row>
    <row r="19" spans="1:16" s="72" customFormat="1" ht="15.75" customHeight="1" x14ac:dyDescent="0.2">
      <c r="A19" s="66">
        <v>15</v>
      </c>
      <c r="B19" s="69" t="s">
        <v>4</v>
      </c>
      <c r="C19" s="70">
        <v>2534635</v>
      </c>
      <c r="D19" s="70">
        <v>2027770</v>
      </c>
      <c r="E19" s="70">
        <v>2102355</v>
      </c>
      <c r="F19" s="70">
        <v>2419674</v>
      </c>
      <c r="G19" s="70">
        <v>2116727</v>
      </c>
      <c r="H19" s="70">
        <v>2566372</v>
      </c>
      <c r="I19" s="70">
        <v>2141799</v>
      </c>
      <c r="J19" s="70">
        <v>2829400</v>
      </c>
      <c r="K19" s="70">
        <v>3512610</v>
      </c>
      <c r="L19" s="70">
        <v>2326782</v>
      </c>
      <c r="M19" s="70">
        <f>O19*0.08</f>
        <v>2785632.8000000003</v>
      </c>
      <c r="N19" s="70">
        <f t="shared" ref="N19:N25" si="2">O19-M19-L19-K19-J19-I19-H19-G19-F19-E19-D19-C19</f>
        <v>7456653.1999999993</v>
      </c>
      <c r="O19" s="71">
        <f>'2'!D22</f>
        <v>34820410</v>
      </c>
      <c r="P19" s="91"/>
    </row>
    <row r="20" spans="1:16" s="72" customFormat="1" ht="27.6" customHeight="1" x14ac:dyDescent="0.2">
      <c r="A20" s="66">
        <v>16</v>
      </c>
      <c r="B20" s="69" t="s">
        <v>249</v>
      </c>
      <c r="C20" s="70">
        <v>424956</v>
      </c>
      <c r="D20" s="70">
        <v>343793</v>
      </c>
      <c r="E20" s="70">
        <v>357515</v>
      </c>
      <c r="F20" s="70">
        <v>416097</v>
      </c>
      <c r="G20" s="70">
        <v>358073</v>
      </c>
      <c r="H20" s="70">
        <v>428797</v>
      </c>
      <c r="I20" s="70">
        <v>340773</v>
      </c>
      <c r="J20" s="70">
        <v>300307</v>
      </c>
      <c r="K20" s="70">
        <v>427609</v>
      </c>
      <c r="L20" s="70">
        <v>353734</v>
      </c>
      <c r="M20" s="70">
        <f>O20*0.08</f>
        <v>428362.72000000003</v>
      </c>
      <c r="N20" s="70">
        <f t="shared" si="2"/>
        <v>1174517.2800000003</v>
      </c>
      <c r="O20" s="71">
        <f>'2'!D23</f>
        <v>5354534</v>
      </c>
      <c r="P20" s="91"/>
    </row>
    <row r="21" spans="1:16" s="72" customFormat="1" ht="15.75" customHeight="1" x14ac:dyDescent="0.2">
      <c r="A21" s="66">
        <v>17</v>
      </c>
      <c r="B21" s="69" t="s">
        <v>168</v>
      </c>
      <c r="C21" s="70">
        <v>3024485</v>
      </c>
      <c r="D21" s="70">
        <v>2681570</v>
      </c>
      <c r="E21" s="70">
        <v>3152528</v>
      </c>
      <c r="F21" s="70">
        <v>2832182</v>
      </c>
      <c r="G21" s="70">
        <v>5723682</v>
      </c>
      <c r="H21" s="70">
        <v>3788750</v>
      </c>
      <c r="I21" s="70">
        <v>6994183</v>
      </c>
      <c r="J21" s="70">
        <v>9023576</v>
      </c>
      <c r="K21" s="70">
        <v>9047325</v>
      </c>
      <c r="L21" s="70">
        <v>4655261</v>
      </c>
      <c r="M21" s="70">
        <f>O21*0.08</f>
        <v>7002400</v>
      </c>
      <c r="N21" s="70">
        <f t="shared" si="2"/>
        <v>29604058</v>
      </c>
      <c r="O21" s="71">
        <f>'2'!D48</f>
        <v>87530000</v>
      </c>
      <c r="P21" s="91"/>
    </row>
    <row r="22" spans="1:16" s="72" customFormat="1" ht="15.75" customHeight="1" x14ac:dyDescent="0.2">
      <c r="A22" s="66">
        <v>18</v>
      </c>
      <c r="B22" s="69" t="s">
        <v>237</v>
      </c>
      <c r="C22" s="70">
        <v>186300</v>
      </c>
      <c r="D22" s="70">
        <v>60000</v>
      </c>
      <c r="E22" s="70">
        <v>109800</v>
      </c>
      <c r="F22" s="70">
        <v>10000</v>
      </c>
      <c r="G22" s="70">
        <v>71300</v>
      </c>
      <c r="H22" s="70">
        <v>35000</v>
      </c>
      <c r="I22" s="70">
        <v>10000</v>
      </c>
      <c r="J22" s="70">
        <v>226300</v>
      </c>
      <c r="K22" s="70">
        <v>530000</v>
      </c>
      <c r="L22" s="70">
        <v>70000</v>
      </c>
      <c r="M22" s="70">
        <v>50000</v>
      </c>
      <c r="N22" s="70">
        <f t="shared" si="2"/>
        <v>2841300</v>
      </c>
      <c r="O22" s="71">
        <f>'2'!D61</f>
        <v>4200000</v>
      </c>
      <c r="P22" s="91"/>
    </row>
    <row r="23" spans="1:16" s="72" customFormat="1" ht="15.75" customHeight="1" x14ac:dyDescent="0.2">
      <c r="A23" s="66">
        <v>19</v>
      </c>
      <c r="B23" s="73" t="s">
        <v>350</v>
      </c>
      <c r="C23" s="70">
        <v>1851300</v>
      </c>
      <c r="D23" s="70">
        <v>3050863</v>
      </c>
      <c r="E23" s="70"/>
      <c r="F23" s="70">
        <v>5892180</v>
      </c>
      <c r="G23" s="70">
        <v>256815</v>
      </c>
      <c r="H23" s="70"/>
      <c r="I23" s="70">
        <v>8467435</v>
      </c>
      <c r="J23" s="70"/>
      <c r="K23" s="70"/>
      <c r="L23" s="70">
        <v>4504427</v>
      </c>
      <c r="M23" s="70">
        <f>O23*0.08</f>
        <v>2940048.48</v>
      </c>
      <c r="N23" s="70">
        <f t="shared" si="2"/>
        <v>9787537.5200000033</v>
      </c>
      <c r="O23" s="71">
        <f>'2'!D78</f>
        <v>36750606</v>
      </c>
      <c r="P23" s="91"/>
    </row>
    <row r="24" spans="1:16" s="153" customFormat="1" ht="15.75" customHeight="1" x14ac:dyDescent="0.2">
      <c r="A24" s="149">
        <v>20</v>
      </c>
      <c r="B24" s="150" t="s">
        <v>43</v>
      </c>
      <c r="C24" s="111">
        <v>200000</v>
      </c>
      <c r="D24" s="111"/>
      <c r="E24" s="111">
        <v>21000000</v>
      </c>
      <c r="F24" s="111">
        <f>12100000+952500</f>
        <v>13052500</v>
      </c>
      <c r="G24" s="111">
        <v>12213700</v>
      </c>
      <c r="H24" s="111"/>
      <c r="I24" s="111"/>
      <c r="J24" s="111">
        <f>7000000</f>
        <v>7000000</v>
      </c>
      <c r="K24" s="111">
        <v>1905000</v>
      </c>
      <c r="L24" s="111">
        <v>1198841</v>
      </c>
      <c r="M24" s="111"/>
      <c r="N24" s="111">
        <f t="shared" si="2"/>
        <v>3683676.6799999997</v>
      </c>
      <c r="O24" s="151">
        <f>'2'!D86</f>
        <v>60253717.68</v>
      </c>
      <c r="P24" s="152"/>
    </row>
    <row r="25" spans="1:16" s="72" customFormat="1" ht="15.75" customHeight="1" x14ac:dyDescent="0.2">
      <c r="A25" s="66">
        <v>21</v>
      </c>
      <c r="B25" s="73" t="s">
        <v>44</v>
      </c>
      <c r="C25" s="70"/>
      <c r="D25" s="70"/>
      <c r="E25" s="70">
        <v>18000500</v>
      </c>
      <c r="F25" s="70">
        <v>3000000</v>
      </c>
      <c r="G25" s="70">
        <v>3955000</v>
      </c>
      <c r="H25" s="70"/>
      <c r="I25" s="70"/>
      <c r="J25" s="70"/>
      <c r="K25" s="70"/>
      <c r="L25" s="70"/>
      <c r="M25" s="70"/>
      <c r="N25" s="70">
        <f t="shared" si="2"/>
        <v>8725626.4399999976</v>
      </c>
      <c r="O25" s="71">
        <f>'2'!D91</f>
        <v>33681126.439999998</v>
      </c>
      <c r="P25" s="91"/>
    </row>
    <row r="26" spans="1:16" s="72" customFormat="1" ht="15.75" customHeight="1" x14ac:dyDescent="0.2">
      <c r="A26" s="66">
        <v>22</v>
      </c>
      <c r="B26" s="69" t="s">
        <v>211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>
        <f>O26-M26-L26-K26-J26-I26-H26-G26-F26-E26-D26-C26</f>
        <v>31465770</v>
      </c>
      <c r="O26" s="71">
        <f>'2'!D101</f>
        <v>31465770</v>
      </c>
      <c r="P26" s="91"/>
    </row>
    <row r="27" spans="1:16" s="72" customFormat="1" ht="16.149999999999999" customHeight="1" x14ac:dyDescent="0.2">
      <c r="A27" s="66">
        <v>23</v>
      </c>
      <c r="B27" s="69" t="s">
        <v>269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>
        <f>O27-M27-L27-K27-J27-I27-H27-G27-F27-E27-D27-C27</f>
        <v>0</v>
      </c>
      <c r="O27" s="71">
        <f>'2'!D106</f>
        <v>0</v>
      </c>
      <c r="P27" s="91"/>
    </row>
    <row r="28" spans="1:16" s="72" customFormat="1" ht="15.75" customHeight="1" x14ac:dyDescent="0.2">
      <c r="A28" s="66">
        <v>24</v>
      </c>
      <c r="B28" s="73" t="s">
        <v>219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>
        <f>O28-M28-L28-K28-J28-I28-H28-G28-F28-E28-D28-C28</f>
        <v>0</v>
      </c>
      <c r="O28" s="71">
        <f>'2'!D113</f>
        <v>0</v>
      </c>
      <c r="P28" s="91"/>
    </row>
    <row r="29" spans="1:16" s="72" customFormat="1" ht="15.75" customHeight="1" x14ac:dyDescent="0.2">
      <c r="A29" s="66">
        <v>25</v>
      </c>
      <c r="B29" s="69" t="s">
        <v>226</v>
      </c>
      <c r="C29" s="70">
        <v>1550194</v>
      </c>
      <c r="D29" s="70"/>
      <c r="E29" s="70"/>
      <c r="F29" s="70">
        <v>33633</v>
      </c>
      <c r="G29" s="70">
        <v>34447</v>
      </c>
      <c r="H29" s="70">
        <v>34447</v>
      </c>
      <c r="I29" s="70">
        <v>34447</v>
      </c>
      <c r="J29" s="70">
        <v>33630</v>
      </c>
      <c r="K29" s="70">
        <v>33632</v>
      </c>
      <c r="L29" s="70">
        <v>33633</v>
      </c>
      <c r="M29" s="70"/>
      <c r="N29" s="70">
        <f>O29-M29-L29-K29-J29-I29-H29-G29-F29-E29-D29-C29</f>
        <v>7131</v>
      </c>
      <c r="O29" s="71">
        <f>'2'!D123</f>
        <v>1795194</v>
      </c>
      <c r="P29" s="91"/>
    </row>
    <row r="30" spans="1:16" s="72" customFormat="1" ht="15.75" customHeight="1" thickBot="1" x14ac:dyDescent="0.25">
      <c r="A30" s="66">
        <v>26</v>
      </c>
      <c r="B30" s="69" t="s">
        <v>230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>
        <f>O30-M30-L30-K30-J30-I30-H30-G30-F30-E30-D30-C30</f>
        <v>0</v>
      </c>
      <c r="O30" s="71">
        <f>'2'!D129</f>
        <v>0</v>
      </c>
      <c r="P30" s="91"/>
    </row>
    <row r="31" spans="1:16" s="68" customFormat="1" ht="18.75" customHeight="1" thickTop="1" thickBot="1" x14ac:dyDescent="0.25">
      <c r="A31" s="66">
        <v>27</v>
      </c>
      <c r="B31" s="74" t="s">
        <v>240</v>
      </c>
      <c r="C31" s="75">
        <f>SUM(C19:C29)</f>
        <v>9771870</v>
      </c>
      <c r="D31" s="75">
        <f t="shared" ref="D31:N31" si="3">SUM(D19:D29)</f>
        <v>8163996</v>
      </c>
      <c r="E31" s="75">
        <f t="shared" si="3"/>
        <v>44722698</v>
      </c>
      <c r="F31" s="75">
        <f t="shared" si="3"/>
        <v>27656266</v>
      </c>
      <c r="G31" s="75">
        <f t="shared" si="3"/>
        <v>24729744</v>
      </c>
      <c r="H31" s="75">
        <f t="shared" si="3"/>
        <v>6853366</v>
      </c>
      <c r="I31" s="75">
        <f t="shared" si="3"/>
        <v>17988637</v>
      </c>
      <c r="J31" s="75">
        <f t="shared" si="3"/>
        <v>19413213</v>
      </c>
      <c r="K31" s="75">
        <f t="shared" si="3"/>
        <v>15456176</v>
      </c>
      <c r="L31" s="75">
        <f t="shared" si="3"/>
        <v>13142678</v>
      </c>
      <c r="M31" s="75">
        <f t="shared" si="3"/>
        <v>13206444</v>
      </c>
      <c r="N31" s="75">
        <f t="shared" si="3"/>
        <v>94746270.120000005</v>
      </c>
      <c r="O31" s="75">
        <f>SUM(O19:O29)</f>
        <v>295851358.12</v>
      </c>
      <c r="P31" s="91"/>
    </row>
    <row r="32" spans="1:16" ht="16.5" thickTop="1" x14ac:dyDescent="0.25"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110"/>
    </row>
    <row r="33" spans="3:15" x14ac:dyDescent="0.25">
      <c r="C33" s="76"/>
    </row>
    <row r="34" spans="3:15" x14ac:dyDescent="0.25"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13"/>
    </row>
    <row r="35" spans="3:15" x14ac:dyDescent="0.25"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3:15" x14ac:dyDescent="0.25">
      <c r="E36" s="76"/>
      <c r="N36" s="76"/>
    </row>
  </sheetData>
  <mergeCells count="3">
    <mergeCell ref="C4:O4"/>
    <mergeCell ref="C18:O18"/>
    <mergeCell ref="C1:N1"/>
  </mergeCells>
  <phoneticPr fontId="5" type="noConversion"/>
  <printOptions horizontalCentered="1"/>
  <pageMargins left="0.6692913385826772" right="0.6692913385826772" top="0.78740157480314965" bottom="0.6692913385826772" header="0.31496062992125984" footer="0.51181102362204722"/>
  <pageSetup paperSize="9" scale="59" orientation="landscape" horizontalDpi="300" verticalDpi="300" r:id="rId1"/>
  <headerFooter alignWithMargins="0">
    <oddHeader xml:space="preserve">&amp;R8.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Layout" zoomScaleNormal="100" workbookViewId="0">
      <selection activeCell="B4" sqref="B4:B5"/>
    </sheetView>
  </sheetViews>
  <sheetFormatPr defaultColWidth="25" defaultRowHeight="15.75" x14ac:dyDescent="0.25"/>
  <cols>
    <col min="1" max="1" width="5.33203125" style="29" customWidth="1"/>
    <col min="2" max="2" width="62.83203125" style="29" customWidth="1"/>
    <col min="3" max="3" width="23.33203125" style="29" customWidth="1"/>
    <col min="4" max="4" width="23" style="29" customWidth="1"/>
    <col min="5" max="16384" width="25" style="29"/>
  </cols>
  <sheetData>
    <row r="1" spans="1:4" x14ac:dyDescent="0.25">
      <c r="D1" s="30"/>
    </row>
    <row r="2" spans="1:4" x14ac:dyDescent="0.25">
      <c r="A2" s="174"/>
      <c r="B2" s="199" t="s">
        <v>414</v>
      </c>
      <c r="C2" s="199"/>
      <c r="D2" s="199"/>
    </row>
    <row r="3" spans="1:4" x14ac:dyDescent="0.25">
      <c r="A3" s="173"/>
      <c r="B3" s="173" t="s">
        <v>39</v>
      </c>
      <c r="C3" s="173" t="s">
        <v>34</v>
      </c>
      <c r="D3" s="173" t="s">
        <v>35</v>
      </c>
    </row>
    <row r="4" spans="1:4" x14ac:dyDescent="0.25">
      <c r="A4" s="200"/>
      <c r="B4" s="202" t="s">
        <v>19</v>
      </c>
      <c r="C4" s="204" t="s">
        <v>20</v>
      </c>
      <c r="D4" s="204"/>
    </row>
    <row r="5" spans="1:4" ht="22.5" customHeight="1" x14ac:dyDescent="0.25">
      <c r="A5" s="201"/>
      <c r="B5" s="203"/>
      <c r="C5" s="37" t="s">
        <v>31</v>
      </c>
      <c r="D5" s="37" t="s">
        <v>32</v>
      </c>
    </row>
    <row r="6" spans="1:4" ht="31.5" x14ac:dyDescent="0.25">
      <c r="A6" s="77">
        <v>1</v>
      </c>
      <c r="B6" s="78" t="s">
        <v>30</v>
      </c>
      <c r="C6" s="35">
        <v>0</v>
      </c>
      <c r="D6" s="113">
        <v>600000</v>
      </c>
    </row>
    <row r="7" spans="1:4" ht="31.5" x14ac:dyDescent="0.25">
      <c r="A7" s="79">
        <v>2</v>
      </c>
      <c r="B7" s="78" t="s">
        <v>21</v>
      </c>
      <c r="C7" s="35">
        <v>0</v>
      </c>
      <c r="D7" s="92">
        <v>0</v>
      </c>
    </row>
    <row r="8" spans="1:4" ht="31.5" x14ac:dyDescent="0.25">
      <c r="A8" s="77">
        <v>3</v>
      </c>
      <c r="B8" s="80" t="s">
        <v>22</v>
      </c>
      <c r="C8" s="81">
        <v>0</v>
      </c>
      <c r="D8" s="82">
        <f>D10+D13</f>
        <v>7979000</v>
      </c>
    </row>
    <row r="9" spans="1:4" ht="13.5" customHeight="1" x14ac:dyDescent="0.25">
      <c r="A9" s="79">
        <v>4</v>
      </c>
      <c r="B9" s="80" t="s">
        <v>23</v>
      </c>
      <c r="C9" s="81">
        <v>0</v>
      </c>
      <c r="D9" s="82">
        <v>0</v>
      </c>
    </row>
    <row r="10" spans="1:4" ht="13.5" customHeight="1" x14ac:dyDescent="0.25">
      <c r="A10" s="197"/>
      <c r="B10" s="80" t="s">
        <v>28</v>
      </c>
      <c r="C10" s="81">
        <v>0</v>
      </c>
      <c r="D10" s="81">
        <v>1793000</v>
      </c>
    </row>
    <row r="11" spans="1:4" ht="13.5" customHeight="1" x14ac:dyDescent="0.25">
      <c r="A11" s="198"/>
      <c r="B11" s="80" t="s">
        <v>29</v>
      </c>
      <c r="C11" s="81">
        <v>0</v>
      </c>
      <c r="D11" s="81">
        <v>0</v>
      </c>
    </row>
    <row r="12" spans="1:4" ht="13.5" customHeight="1" x14ac:dyDescent="0.25">
      <c r="A12" s="198"/>
      <c r="B12" s="80" t="s">
        <v>27</v>
      </c>
      <c r="C12" s="81">
        <v>0</v>
      </c>
      <c r="D12" s="81">
        <v>0</v>
      </c>
    </row>
    <row r="13" spans="1:4" ht="13.5" customHeight="1" x14ac:dyDescent="0.25">
      <c r="A13" s="198"/>
      <c r="B13" s="78" t="s">
        <v>24</v>
      </c>
      <c r="C13" s="81">
        <v>0</v>
      </c>
      <c r="D13" s="81">
        <v>6186000</v>
      </c>
    </row>
    <row r="14" spans="1:4" ht="31.5" x14ac:dyDescent="0.25">
      <c r="A14" s="77">
        <v>5</v>
      </c>
      <c r="B14" s="78" t="s">
        <v>25</v>
      </c>
      <c r="C14" s="81">
        <v>0</v>
      </c>
      <c r="D14" s="81">
        <v>0</v>
      </c>
    </row>
    <row r="15" spans="1:4" ht="17.25" customHeight="1" x14ac:dyDescent="0.25">
      <c r="A15" s="77">
        <v>6</v>
      </c>
      <c r="B15" s="78" t="s">
        <v>26</v>
      </c>
      <c r="C15" s="81">
        <v>0</v>
      </c>
      <c r="D15" s="81">
        <v>0</v>
      </c>
    </row>
  </sheetData>
  <mergeCells count="5">
    <mergeCell ref="A10:A13"/>
    <mergeCell ref="B2:D2"/>
    <mergeCell ref="A4:A5"/>
    <mergeCell ref="B4:B5"/>
    <mergeCell ref="C4:D4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&amp;R9. melléklet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'1'!Nyomtatási_cím</vt:lpstr>
      <vt:lpstr>'2'!Nyomtatási_cím</vt:lpstr>
      <vt:lpstr>'1'!Nyomtatási_terület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Helga</cp:lastModifiedBy>
  <cp:lastPrinted>2021-06-17T11:46:17Z</cp:lastPrinted>
  <dcterms:created xsi:type="dcterms:W3CDTF">1999-10-30T10:30:45Z</dcterms:created>
  <dcterms:modified xsi:type="dcterms:W3CDTF">2021-06-22T06:30:10Z</dcterms:modified>
</cp:coreProperties>
</file>